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4620" activeTab="2"/>
  </bookViews>
  <sheets>
    <sheet name="Data" sheetId="1" r:id="rId1"/>
    <sheet name="UCaR" sheetId="2" r:id="rId2"/>
    <sheet name="DCaR (In)" sheetId="3" r:id="rId3"/>
    <sheet name="DCaR (Co)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<sst xmlns="http://schemas.openxmlformats.org/spreadsheetml/2006/main" count="316" uniqueCount="79">
  <si>
    <t>Portfolio</t>
  </si>
  <si>
    <t>Portfolio composition</t>
  </si>
  <si>
    <t>Bond</t>
  </si>
  <si>
    <t>Rating</t>
  </si>
  <si>
    <t>Annual coupon</t>
  </si>
  <si>
    <t>Time to maturity</t>
  </si>
  <si>
    <t>BBB</t>
  </si>
  <si>
    <t>BB</t>
  </si>
  <si>
    <t>3 years</t>
  </si>
  <si>
    <t>Nominal value</t>
  </si>
  <si>
    <t>Source: Anson M. J. P.: Credit Derivatives, Frank J. Fabozzi Associates, 1999.</t>
  </si>
  <si>
    <t>One year transition probabilities</t>
  </si>
  <si>
    <t>AAA</t>
  </si>
  <si>
    <t>AA</t>
  </si>
  <si>
    <t>A</t>
  </si>
  <si>
    <t>B</t>
  </si>
  <si>
    <t>CCC</t>
  </si>
  <si>
    <t>Initial Rating</t>
  </si>
  <si>
    <t>Credit Rating After One Year</t>
  </si>
  <si>
    <t>Default</t>
  </si>
  <si>
    <t>Zero-coupon credit curve discount rates</t>
  </si>
  <si>
    <t>Year 1</t>
  </si>
  <si>
    <t>Year 2</t>
  </si>
  <si>
    <t>Year 3</t>
  </si>
  <si>
    <t>Cash Flow</t>
  </si>
  <si>
    <t xml:space="preserve">Zero rate </t>
  </si>
  <si>
    <t>Discounted Cash Flow</t>
  </si>
  <si>
    <t>Expected value</t>
  </si>
  <si>
    <t>Bond value</t>
  </si>
  <si>
    <t>bility</t>
  </si>
  <si>
    <t>Proba-</t>
  </si>
  <si>
    <t>Standard deviation</t>
  </si>
  <si>
    <t>Zero rate</t>
  </si>
  <si>
    <t xml:space="preserve">Cash Flow </t>
  </si>
  <si>
    <t>Cut-off point</t>
  </si>
  <si>
    <t>CaR</t>
  </si>
  <si>
    <t>BBB Bond</t>
  </si>
  <si>
    <t>BB Bond</t>
  </si>
  <si>
    <t>level</t>
  </si>
  <si>
    <t>Confid.</t>
  </si>
  <si>
    <t>Values of the BBB rated bond</t>
  </si>
  <si>
    <t>Values of the BB rated bond</t>
  </si>
  <si>
    <t>End-values of the two-bond portfolio</t>
  </si>
  <si>
    <t>End-values of the BB bond</t>
  </si>
  <si>
    <t>End-values of</t>
  </si>
  <si>
    <t>the BBB bond</t>
  </si>
  <si>
    <t>End-values' probabilities of the BB bond</t>
  </si>
  <si>
    <t>Joint probabilites of independent end-values</t>
  </si>
  <si>
    <t xml:space="preserve">End-values auxiliary table for the BBB bond </t>
  </si>
  <si>
    <t xml:space="preserve">End-values auxiliary table for the BB bond </t>
  </si>
  <si>
    <t xml:space="preserve">Probabilities auxiliary table for the BBB bond </t>
  </si>
  <si>
    <t xml:space="preserve">Probabilities auxiliary table for the BB bond </t>
  </si>
  <si>
    <t>Independent joint probabilties</t>
  </si>
  <si>
    <t>Correlated joint probabilties</t>
  </si>
  <si>
    <t>Diversified CaR</t>
  </si>
  <si>
    <t>SUM</t>
  </si>
  <si>
    <t>CaR (%)</t>
  </si>
  <si>
    <t>CaR ($)</t>
  </si>
  <si>
    <t>Undiversified CaR</t>
  </si>
  <si>
    <t>Threshold levels</t>
  </si>
  <si>
    <t>The BBB bond</t>
  </si>
  <si>
    <t>Transition probabilities</t>
  </si>
  <si>
    <t>Cumulative probabilites</t>
  </si>
  <si>
    <t>Threshlold levels</t>
  </si>
  <si>
    <t>The BB bond</t>
  </si>
  <si>
    <t>Sum</t>
  </si>
  <si>
    <t>DCaR($)</t>
  </si>
  <si>
    <t>DCaR(%)</t>
  </si>
  <si>
    <t>UCaR($)</t>
  </si>
  <si>
    <t>UCaR(%)</t>
  </si>
  <si>
    <t>Joint probabilites of correlated end-values</t>
  </si>
  <si>
    <t>(1.37;2.39)</t>
  </si>
  <si>
    <t>(2,93;3,43)</t>
  </si>
  <si>
    <t>(2,93;+∞)</t>
  </si>
  <si>
    <t>(2,39;2,93)</t>
  </si>
  <si>
    <t>(-1,23;1,37)</t>
  </si>
  <si>
    <t>(-2,04;-1,23)</t>
  </si>
  <si>
    <t>(-2,30;-2,04)</t>
  </si>
  <si>
    <t>(-∞;-2,30)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</si>
</sst>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%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  <numFmt numFmtId="174" formatCode="0.0"/>
    <numFmt numFmtId="175" formatCode="0.0000%"/>
    <numFmt numFmtId="176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6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4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49" fontId="2" fillId="6" borderId="2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/>
    </xf>
    <xf numFmtId="174" fontId="0" fillId="2" borderId="1" xfId="0" applyNumberFormat="1" applyFill="1" applyBorder="1" applyAlignment="1">
      <alignment/>
    </xf>
    <xf numFmtId="49" fontId="2" fillId="6" borderId="3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76" fontId="0" fillId="5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7" borderId="1" xfId="0" applyNumberFormat="1" applyFill="1" applyBorder="1" applyAlignment="1">
      <alignment/>
    </xf>
    <xf numFmtId="49" fontId="2" fillId="6" borderId="4" xfId="0" applyNumberFormat="1" applyFont="1" applyFill="1" applyBorder="1" applyAlignment="1">
      <alignment horizontal="center" vertical="top"/>
    </xf>
    <xf numFmtId="49" fontId="2" fillId="6" borderId="5" xfId="0" applyNumberFormat="1" applyFont="1" applyFill="1" applyBorder="1" applyAlignment="1">
      <alignment horizontal="center" vertical="top"/>
    </xf>
    <xf numFmtId="2" fontId="0" fillId="4" borderId="6" xfId="0" applyNumberFormat="1" applyFill="1" applyBorder="1" applyAlignment="1">
      <alignment/>
    </xf>
    <xf numFmtId="2" fontId="2" fillId="7" borderId="1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5" borderId="1" xfId="0" applyNumberForma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9" borderId="1" xfId="0" applyNumberFormat="1" applyFill="1" applyBorder="1" applyAlignment="1">
      <alignment/>
    </xf>
    <xf numFmtId="2" fontId="0" fillId="8" borderId="1" xfId="0" applyNumberFormat="1" applyFill="1" applyBorder="1" applyAlignment="1">
      <alignment/>
    </xf>
    <xf numFmtId="2" fontId="2" fillId="1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11" borderId="1" xfId="0" applyNumberFormat="1" applyFill="1" applyBorder="1" applyAlignment="1">
      <alignment/>
    </xf>
    <xf numFmtId="2" fontId="2" fillId="11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2" fillId="12" borderId="1" xfId="0" applyNumberFormat="1" applyFont="1" applyFill="1" applyBorder="1" applyAlignment="1">
      <alignment/>
    </xf>
    <xf numFmtId="174" fontId="2" fillId="1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2" fillId="1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49" fontId="2" fillId="6" borderId="2" xfId="0" applyNumberFormat="1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4">
      <selection activeCell="G20" sqref="G20"/>
    </sheetView>
  </sheetViews>
  <sheetFormatPr defaultColWidth="9.140625" defaultRowHeight="12.75"/>
  <sheetData>
    <row r="2" ht="15.75">
      <c r="A2" s="1" t="s">
        <v>10</v>
      </c>
    </row>
    <row r="4" ht="12.75">
      <c r="B4" s="8" t="s">
        <v>1</v>
      </c>
    </row>
    <row r="5" spans="2:6" ht="25.5">
      <c r="B5" s="15" t="s">
        <v>2</v>
      </c>
      <c r="C5" s="14" t="s">
        <v>9</v>
      </c>
      <c r="D5" s="14" t="s">
        <v>4</v>
      </c>
      <c r="E5" s="14" t="s">
        <v>5</v>
      </c>
      <c r="F5" s="15" t="s">
        <v>3</v>
      </c>
    </row>
    <row r="6" spans="2:6" ht="12.75">
      <c r="B6" s="7">
        <v>1</v>
      </c>
      <c r="C6" s="16">
        <v>100</v>
      </c>
      <c r="D6" s="17">
        <v>0.08</v>
      </c>
      <c r="E6" s="16" t="s">
        <v>8</v>
      </c>
      <c r="F6" s="16" t="s">
        <v>6</v>
      </c>
    </row>
    <row r="7" spans="2:6" ht="12.75">
      <c r="B7" s="7">
        <v>2</v>
      </c>
      <c r="C7" s="16">
        <v>100</v>
      </c>
      <c r="D7" s="17">
        <v>0.09</v>
      </c>
      <c r="E7" s="16" t="s">
        <v>8</v>
      </c>
      <c r="F7" s="16" t="s">
        <v>7</v>
      </c>
    </row>
    <row r="8" ht="12.75" customHeight="1"/>
    <row r="9" ht="12.75" customHeight="1">
      <c r="B9" s="8" t="s">
        <v>11</v>
      </c>
    </row>
    <row r="10" spans="2:10" ht="12.75">
      <c r="B10" s="57" t="s">
        <v>17</v>
      </c>
      <c r="C10" s="56" t="s">
        <v>18</v>
      </c>
      <c r="D10" s="56"/>
      <c r="E10" s="56"/>
      <c r="F10" s="56"/>
      <c r="G10" s="56"/>
      <c r="H10" s="56"/>
      <c r="I10" s="56"/>
      <c r="J10" s="56"/>
    </row>
    <row r="11" spans="2:10" ht="12.75">
      <c r="B11" s="58"/>
      <c r="C11" s="7" t="s">
        <v>12</v>
      </c>
      <c r="D11" s="7" t="s">
        <v>13</v>
      </c>
      <c r="E11" s="7" t="s">
        <v>14</v>
      </c>
      <c r="F11" s="7" t="s">
        <v>6</v>
      </c>
      <c r="G11" s="7" t="s">
        <v>7</v>
      </c>
      <c r="H11" s="7" t="s">
        <v>15</v>
      </c>
      <c r="I11" s="7" t="s">
        <v>16</v>
      </c>
      <c r="J11" s="7" t="s">
        <v>19</v>
      </c>
    </row>
    <row r="12" spans="2:10" ht="12.75">
      <c r="B12" s="11" t="s">
        <v>12</v>
      </c>
      <c r="C12" s="12">
        <v>90.81</v>
      </c>
      <c r="D12" s="12">
        <v>8.33</v>
      </c>
      <c r="E12" s="12">
        <v>0.68</v>
      </c>
      <c r="F12" s="12">
        <v>0.06</v>
      </c>
      <c r="G12" s="12">
        <v>0.12</v>
      </c>
      <c r="H12" s="12">
        <v>0</v>
      </c>
      <c r="I12" s="12">
        <v>0</v>
      </c>
      <c r="J12" s="12">
        <v>0</v>
      </c>
    </row>
    <row r="13" spans="2:10" ht="12.75">
      <c r="B13" s="10" t="s">
        <v>13</v>
      </c>
      <c r="C13" s="12">
        <v>0.7</v>
      </c>
      <c r="D13" s="12">
        <v>90.65</v>
      </c>
      <c r="E13" s="12">
        <v>7.79</v>
      </c>
      <c r="F13" s="12">
        <v>0.64</v>
      </c>
      <c r="G13" s="12">
        <v>0.06</v>
      </c>
      <c r="H13" s="12">
        <v>0.14</v>
      </c>
      <c r="I13" s="12">
        <v>0.02</v>
      </c>
      <c r="J13" s="12">
        <v>0</v>
      </c>
    </row>
    <row r="14" spans="2:10" ht="12.75">
      <c r="B14" s="10" t="s">
        <v>14</v>
      </c>
      <c r="C14" s="12">
        <v>0.09</v>
      </c>
      <c r="D14" s="12">
        <v>2.27</v>
      </c>
      <c r="E14" s="12">
        <v>91.05</v>
      </c>
      <c r="F14" s="12">
        <v>5.52</v>
      </c>
      <c r="G14" s="12">
        <v>0.74</v>
      </c>
      <c r="H14" s="12">
        <v>0.26</v>
      </c>
      <c r="I14" s="12">
        <v>0.01</v>
      </c>
      <c r="J14" s="12">
        <v>0.06</v>
      </c>
    </row>
    <row r="15" spans="2:10" ht="12.75">
      <c r="B15" s="10" t="s">
        <v>6</v>
      </c>
      <c r="C15" s="12">
        <v>0.02</v>
      </c>
      <c r="D15" s="12">
        <v>0.33</v>
      </c>
      <c r="E15" s="12">
        <v>5.95</v>
      </c>
      <c r="F15" s="12">
        <v>86.93</v>
      </c>
      <c r="G15" s="12">
        <v>5.3</v>
      </c>
      <c r="H15" s="12">
        <v>1.17</v>
      </c>
      <c r="I15" s="12">
        <v>0.12</v>
      </c>
      <c r="J15" s="12">
        <v>0.18</v>
      </c>
    </row>
    <row r="16" spans="2:10" ht="12.75">
      <c r="B16" s="10" t="s">
        <v>7</v>
      </c>
      <c r="C16" s="12">
        <v>0.03</v>
      </c>
      <c r="D16" s="12">
        <v>0.14</v>
      </c>
      <c r="E16" s="12">
        <v>0.67</v>
      </c>
      <c r="F16" s="12">
        <v>7.73</v>
      </c>
      <c r="G16" s="12">
        <v>80.53</v>
      </c>
      <c r="H16" s="12">
        <v>8.84</v>
      </c>
      <c r="I16" s="12">
        <v>1</v>
      </c>
      <c r="J16" s="12">
        <v>1.06</v>
      </c>
    </row>
    <row r="17" spans="2:10" ht="12.75">
      <c r="B17" s="10" t="s">
        <v>15</v>
      </c>
      <c r="C17" s="12">
        <v>0</v>
      </c>
      <c r="D17" s="12">
        <v>0.11</v>
      </c>
      <c r="E17" s="12">
        <v>0.24</v>
      </c>
      <c r="F17" s="12">
        <v>0.43</v>
      </c>
      <c r="G17" s="12">
        <v>6.48</v>
      </c>
      <c r="H17" s="12">
        <v>83.64</v>
      </c>
      <c r="I17" s="12">
        <v>4.07</v>
      </c>
      <c r="J17" s="12">
        <v>5.2</v>
      </c>
    </row>
    <row r="18" spans="2:10" ht="12.75">
      <c r="B18" s="10" t="s">
        <v>16</v>
      </c>
      <c r="C18" s="12">
        <v>0.22</v>
      </c>
      <c r="D18" s="12">
        <v>0</v>
      </c>
      <c r="E18" s="12">
        <v>0.22</v>
      </c>
      <c r="F18" s="12">
        <v>1.3</v>
      </c>
      <c r="G18" s="12">
        <v>2.38</v>
      </c>
      <c r="H18" s="12">
        <v>11.24</v>
      </c>
      <c r="I18" s="12">
        <v>64.86</v>
      </c>
      <c r="J18" s="12">
        <v>19.79</v>
      </c>
    </row>
    <row r="21" ht="12.75">
      <c r="B21" s="13" t="s">
        <v>20</v>
      </c>
    </row>
    <row r="22" spans="2:5" ht="12.75">
      <c r="B22" s="6"/>
      <c r="C22" s="4" t="s">
        <v>21</v>
      </c>
      <c r="D22" s="4" t="s">
        <v>22</v>
      </c>
      <c r="E22" s="4" t="s">
        <v>23</v>
      </c>
    </row>
    <row r="23" spans="2:5" ht="12.75">
      <c r="B23" s="11" t="s">
        <v>12</v>
      </c>
      <c r="C23" s="22">
        <v>5.8</v>
      </c>
      <c r="D23" s="22">
        <v>6.1</v>
      </c>
      <c r="E23" s="22">
        <v>6.5</v>
      </c>
    </row>
    <row r="24" spans="2:5" ht="12.75">
      <c r="B24" s="10" t="s">
        <v>13</v>
      </c>
      <c r="C24" s="22">
        <v>6</v>
      </c>
      <c r="D24" s="22">
        <v>6.5</v>
      </c>
      <c r="E24" s="22">
        <v>7</v>
      </c>
    </row>
    <row r="25" spans="2:5" ht="12.75">
      <c r="B25" s="10" t="s">
        <v>14</v>
      </c>
      <c r="C25" s="22">
        <v>6.3</v>
      </c>
      <c r="D25" s="22">
        <v>6.8</v>
      </c>
      <c r="E25" s="22">
        <v>7.5</v>
      </c>
    </row>
    <row r="26" spans="2:5" ht="12.75">
      <c r="B26" s="10" t="s">
        <v>6</v>
      </c>
      <c r="C26" s="22">
        <v>6.5</v>
      </c>
      <c r="D26" s="22">
        <v>7</v>
      </c>
      <c r="E26" s="22">
        <v>8</v>
      </c>
    </row>
    <row r="27" spans="2:5" ht="12.75">
      <c r="B27" s="10" t="s">
        <v>7</v>
      </c>
      <c r="C27" s="22">
        <v>9.5</v>
      </c>
      <c r="D27" s="22">
        <v>9.7</v>
      </c>
      <c r="E27" s="22">
        <v>10</v>
      </c>
    </row>
    <row r="28" spans="2:5" ht="12.75">
      <c r="B28" s="10" t="s">
        <v>15</v>
      </c>
      <c r="C28" s="22">
        <v>11.7</v>
      </c>
      <c r="D28" s="22">
        <v>12</v>
      </c>
      <c r="E28" s="22">
        <v>12.8</v>
      </c>
    </row>
    <row r="29" spans="2:5" ht="12.75">
      <c r="B29" s="10" t="s">
        <v>16</v>
      </c>
      <c r="C29" s="22">
        <v>13.3</v>
      </c>
      <c r="D29" s="22">
        <v>15.5</v>
      </c>
      <c r="E29" s="22">
        <v>17.3</v>
      </c>
    </row>
  </sheetData>
  <mergeCells count="2">
    <mergeCell ref="C10:J10"/>
    <mergeCell ref="B10:B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1"/>
  <sheetViews>
    <sheetView workbookViewId="0" topLeftCell="A13">
      <selection activeCell="G32" sqref="G32"/>
    </sheetView>
  </sheetViews>
  <sheetFormatPr defaultColWidth="9.140625" defaultRowHeight="12.75"/>
  <cols>
    <col min="2" max="2" width="10.421875" style="0" bestFit="1" customWidth="1"/>
  </cols>
  <sheetData>
    <row r="3" ht="12.75">
      <c r="B3" s="13" t="s">
        <v>40</v>
      </c>
    </row>
    <row r="4" spans="2:15" ht="12.75">
      <c r="B4" s="67" t="s">
        <v>3</v>
      </c>
      <c r="C4" s="64" t="s">
        <v>33</v>
      </c>
      <c r="D4" s="64"/>
      <c r="E4" s="64"/>
      <c r="F4" s="64" t="s">
        <v>32</v>
      </c>
      <c r="G4" s="64"/>
      <c r="H4" s="64"/>
      <c r="I4" s="64" t="s">
        <v>26</v>
      </c>
      <c r="J4" s="64"/>
      <c r="K4" s="64"/>
      <c r="L4" s="61" t="s">
        <v>28</v>
      </c>
      <c r="M4" s="23" t="s">
        <v>30</v>
      </c>
      <c r="N4" s="63" t="s">
        <v>27</v>
      </c>
      <c r="O4" s="63" t="s">
        <v>31</v>
      </c>
    </row>
    <row r="5" spans="2:15" ht="12.75">
      <c r="B5" s="68"/>
      <c r="C5" s="18">
        <v>1</v>
      </c>
      <c r="D5" s="18">
        <v>2</v>
      </c>
      <c r="E5" s="18">
        <v>3</v>
      </c>
      <c r="F5" s="18">
        <v>1</v>
      </c>
      <c r="G5" s="18">
        <v>2</v>
      </c>
      <c r="H5" s="18">
        <v>3</v>
      </c>
      <c r="I5" s="18">
        <v>1</v>
      </c>
      <c r="J5" s="18">
        <v>2</v>
      </c>
      <c r="K5" s="18">
        <v>3</v>
      </c>
      <c r="L5" s="62"/>
      <c r="M5" s="20" t="s">
        <v>29</v>
      </c>
      <c r="N5" s="63"/>
      <c r="O5" s="63"/>
    </row>
    <row r="6" spans="2:15" ht="12.75">
      <c r="B6" s="24" t="s">
        <v>12</v>
      </c>
      <c r="C6" s="19">
        <v>8</v>
      </c>
      <c r="D6" s="19">
        <v>8</v>
      </c>
      <c r="E6" s="19">
        <v>108</v>
      </c>
      <c r="F6" s="22">
        <v>5.8</v>
      </c>
      <c r="G6" s="22">
        <v>6.1</v>
      </c>
      <c r="H6" s="22">
        <v>6.5</v>
      </c>
      <c r="I6" s="26">
        <f aca="true" t="shared" si="0" ref="I6:I12">C6/(1+F6/100)^$I$5</f>
        <v>7.561436672967863</v>
      </c>
      <c r="J6" s="26">
        <f aca="true" t="shared" si="1" ref="J6:J12">D6/(1+G6/100)^$J$5</f>
        <v>7.106556597949226</v>
      </c>
      <c r="K6" s="26">
        <f aca="true" t="shared" si="2" ref="K6:K12">E6/(1+H6/100)^$K$5</f>
        <v>89.40770191472184</v>
      </c>
      <c r="L6" s="27">
        <f aca="true" t="shared" si="3" ref="L6:L12">SUM(I6:K6)</f>
        <v>104.07569518563893</v>
      </c>
      <c r="M6" s="9">
        <v>0.02</v>
      </c>
      <c r="N6" s="28">
        <f>L6*M6/100</f>
        <v>0.020815139037127787</v>
      </c>
      <c r="O6" s="28">
        <f>M6/100*(L6-$N$14)^2</f>
        <v>0.003637816659003223</v>
      </c>
    </row>
    <row r="7" spans="2:15" ht="12.75">
      <c r="B7" s="25" t="s">
        <v>13</v>
      </c>
      <c r="C7" s="19">
        <v>8</v>
      </c>
      <c r="D7" s="19">
        <v>8</v>
      </c>
      <c r="E7" s="19">
        <v>108</v>
      </c>
      <c r="F7" s="22">
        <v>6</v>
      </c>
      <c r="G7" s="22">
        <v>6.5</v>
      </c>
      <c r="H7" s="22">
        <v>7</v>
      </c>
      <c r="I7" s="26">
        <f t="shared" si="0"/>
        <v>7.547169811320754</v>
      </c>
      <c r="J7" s="26">
        <f t="shared" si="1"/>
        <v>7.053274262161389</v>
      </c>
      <c r="K7" s="26">
        <f t="shared" si="2"/>
        <v>88.160170704212</v>
      </c>
      <c r="L7" s="27">
        <f t="shared" si="3"/>
        <v>102.76061477769414</v>
      </c>
      <c r="M7" s="9">
        <v>0.33</v>
      </c>
      <c r="N7" s="28">
        <f aca="true" t="shared" si="4" ref="N7:N13">L7*M7/100</f>
        <v>0.3391100287663907</v>
      </c>
      <c r="O7" s="28">
        <f aca="true" t="shared" si="5" ref="O7:O13">M7/100*(L7-$N$14)^2</f>
        <v>0.028714078589477842</v>
      </c>
    </row>
    <row r="8" spans="2:15" ht="12.75">
      <c r="B8" s="25" t="s">
        <v>14</v>
      </c>
      <c r="C8" s="19">
        <v>8</v>
      </c>
      <c r="D8" s="19">
        <v>8</v>
      </c>
      <c r="E8" s="19">
        <v>108</v>
      </c>
      <c r="F8" s="22">
        <v>6.2</v>
      </c>
      <c r="G8" s="22">
        <v>6.7</v>
      </c>
      <c r="H8" s="22">
        <v>7.5</v>
      </c>
      <c r="I8" s="26">
        <f t="shared" si="0"/>
        <v>7.532956685499058</v>
      </c>
      <c r="J8" s="26">
        <f t="shared" si="1"/>
        <v>7.026857527828553</v>
      </c>
      <c r="K8" s="26">
        <f t="shared" si="2"/>
        <v>86.93574150703712</v>
      </c>
      <c r="L8" s="27">
        <f t="shared" si="3"/>
        <v>101.49555572036473</v>
      </c>
      <c r="M8" s="9">
        <v>5.95</v>
      </c>
      <c r="N8" s="28">
        <f t="shared" si="4"/>
        <v>6.038985565361702</v>
      </c>
      <c r="O8" s="28">
        <f t="shared" si="5"/>
        <v>0.168879088546194</v>
      </c>
    </row>
    <row r="9" spans="2:15" ht="12.75">
      <c r="B9" s="25" t="s">
        <v>6</v>
      </c>
      <c r="C9" s="19">
        <v>8</v>
      </c>
      <c r="D9" s="19">
        <v>8</v>
      </c>
      <c r="E9" s="19">
        <v>108</v>
      </c>
      <c r="F9" s="22">
        <v>6.5</v>
      </c>
      <c r="G9" s="22">
        <v>7</v>
      </c>
      <c r="H9" s="22">
        <v>8</v>
      </c>
      <c r="I9" s="26">
        <f t="shared" si="0"/>
        <v>7.511737089201878</v>
      </c>
      <c r="J9" s="26">
        <f t="shared" si="1"/>
        <v>6.9875098261856925</v>
      </c>
      <c r="K9" s="26">
        <f t="shared" si="2"/>
        <v>85.73388203017832</v>
      </c>
      <c r="L9" s="27">
        <f t="shared" si="3"/>
        <v>100.2331289455659</v>
      </c>
      <c r="M9" s="9">
        <v>86.93</v>
      </c>
      <c r="N9" s="28">
        <f t="shared" si="4"/>
        <v>87.13265899238044</v>
      </c>
      <c r="O9" s="28">
        <f t="shared" si="5"/>
        <v>0.1550285415793838</v>
      </c>
    </row>
    <row r="10" spans="2:15" ht="12.75">
      <c r="B10" s="25" t="s">
        <v>7</v>
      </c>
      <c r="C10" s="19">
        <v>8</v>
      </c>
      <c r="D10" s="19">
        <v>8</v>
      </c>
      <c r="E10" s="19">
        <v>108</v>
      </c>
      <c r="F10" s="22">
        <v>9.5</v>
      </c>
      <c r="G10" s="22">
        <v>9.7</v>
      </c>
      <c r="H10" s="22">
        <v>10</v>
      </c>
      <c r="I10" s="26">
        <f t="shared" si="0"/>
        <v>7.305936073059361</v>
      </c>
      <c r="J10" s="26">
        <f t="shared" si="1"/>
        <v>6.647781427594443</v>
      </c>
      <c r="K10" s="26">
        <f t="shared" si="2"/>
        <v>81.14199849737038</v>
      </c>
      <c r="L10" s="27">
        <f t="shared" si="3"/>
        <v>95.09571599802419</v>
      </c>
      <c r="M10" s="9">
        <v>5.3</v>
      </c>
      <c r="N10" s="28">
        <f t="shared" si="4"/>
        <v>5.040072947895282</v>
      </c>
      <c r="O10" s="28">
        <f t="shared" si="5"/>
        <v>1.1783114197153872</v>
      </c>
    </row>
    <row r="11" spans="2:15" ht="12.75">
      <c r="B11" s="25" t="s">
        <v>15</v>
      </c>
      <c r="C11" s="19">
        <v>8</v>
      </c>
      <c r="D11" s="19">
        <v>8</v>
      </c>
      <c r="E11" s="19">
        <v>108</v>
      </c>
      <c r="F11" s="22">
        <v>11.7</v>
      </c>
      <c r="G11" s="22">
        <v>12</v>
      </c>
      <c r="H11" s="22">
        <v>12.8</v>
      </c>
      <c r="I11" s="26">
        <f t="shared" si="0"/>
        <v>7.162041181736795</v>
      </c>
      <c r="J11" s="26">
        <f t="shared" si="1"/>
        <v>6.377551020408163</v>
      </c>
      <c r="K11" s="26">
        <f t="shared" si="2"/>
        <v>75.24825905627846</v>
      </c>
      <c r="L11" s="27">
        <f t="shared" si="3"/>
        <v>88.78785125842342</v>
      </c>
      <c r="M11" s="9">
        <v>1.17</v>
      </c>
      <c r="N11" s="28">
        <f t="shared" si="4"/>
        <v>1.0388178597235538</v>
      </c>
      <c r="O11" s="28">
        <f t="shared" si="5"/>
        <v>1.42162065666852</v>
      </c>
    </row>
    <row r="12" spans="2:15" ht="12.75">
      <c r="B12" s="25" t="s">
        <v>16</v>
      </c>
      <c r="C12" s="19">
        <v>8</v>
      </c>
      <c r="D12" s="19">
        <v>8</v>
      </c>
      <c r="E12" s="19">
        <v>108</v>
      </c>
      <c r="F12" s="22">
        <v>13.3</v>
      </c>
      <c r="G12" s="22">
        <v>15.5</v>
      </c>
      <c r="H12" s="22">
        <v>17.3</v>
      </c>
      <c r="I12" s="26">
        <f t="shared" si="0"/>
        <v>7.0609002647837595</v>
      </c>
      <c r="J12" s="26">
        <f t="shared" si="1"/>
        <v>5.99688911377223</v>
      </c>
      <c r="K12" s="26">
        <f t="shared" si="2"/>
        <v>66.91596096397191</v>
      </c>
      <c r="L12" s="27">
        <f t="shared" si="3"/>
        <v>79.97375034252791</v>
      </c>
      <c r="M12" s="9">
        <v>0.12</v>
      </c>
      <c r="N12" s="28">
        <f t="shared" si="4"/>
        <v>0.09596850041103348</v>
      </c>
      <c r="O12" s="28">
        <f t="shared" si="5"/>
        <v>0.4722116291937788</v>
      </c>
    </row>
    <row r="13" spans="2:15" ht="12.75">
      <c r="B13" s="25" t="s">
        <v>19</v>
      </c>
      <c r="C13" s="2"/>
      <c r="D13" s="2"/>
      <c r="E13" s="2"/>
      <c r="F13" s="2"/>
      <c r="G13" s="2"/>
      <c r="H13" s="2"/>
      <c r="I13" s="21"/>
      <c r="J13" s="21"/>
      <c r="K13" s="21"/>
      <c r="L13" s="27">
        <v>58</v>
      </c>
      <c r="M13" s="9">
        <v>0.18</v>
      </c>
      <c r="N13" s="28">
        <f t="shared" si="4"/>
        <v>0.10439999999999999</v>
      </c>
      <c r="O13" s="28">
        <f t="shared" si="5"/>
        <v>3.1466617640547883</v>
      </c>
    </row>
    <row r="14" spans="14:15" ht="12.75">
      <c r="N14" s="32">
        <f>SUM(N6:N13)</f>
        <v>99.81082903357553</v>
      </c>
      <c r="O14" s="32">
        <f>SQRT(SUM(O6:O13))</f>
        <v>2.564188954622208</v>
      </c>
    </row>
    <row r="16" ht="12.75">
      <c r="B16" s="13" t="s">
        <v>41</v>
      </c>
    </row>
    <row r="17" spans="2:15" ht="12.75">
      <c r="B17" s="65" t="s">
        <v>3</v>
      </c>
      <c r="C17" s="64" t="s">
        <v>24</v>
      </c>
      <c r="D17" s="64"/>
      <c r="E17" s="64"/>
      <c r="F17" s="64" t="s">
        <v>25</v>
      </c>
      <c r="G17" s="64"/>
      <c r="H17" s="64"/>
      <c r="I17" s="64" t="s">
        <v>26</v>
      </c>
      <c r="J17" s="64"/>
      <c r="K17" s="64"/>
      <c r="L17" s="61" t="s">
        <v>28</v>
      </c>
      <c r="M17" s="29" t="s">
        <v>30</v>
      </c>
      <c r="N17" s="63" t="s">
        <v>27</v>
      </c>
      <c r="O17" s="63" t="s">
        <v>31</v>
      </c>
    </row>
    <row r="18" spans="2:15" ht="12.75">
      <c r="B18" s="66"/>
      <c r="C18" s="18">
        <v>1</v>
      </c>
      <c r="D18" s="18">
        <v>2</v>
      </c>
      <c r="E18" s="18">
        <v>3</v>
      </c>
      <c r="F18" s="18">
        <v>1</v>
      </c>
      <c r="G18" s="18">
        <v>2</v>
      </c>
      <c r="H18" s="18">
        <v>3</v>
      </c>
      <c r="I18" s="18">
        <v>1</v>
      </c>
      <c r="J18" s="18">
        <v>2</v>
      </c>
      <c r="K18" s="18">
        <v>3</v>
      </c>
      <c r="L18" s="62"/>
      <c r="M18" s="30" t="s">
        <v>29</v>
      </c>
      <c r="N18" s="63"/>
      <c r="O18" s="63"/>
    </row>
    <row r="19" spans="2:15" ht="12.75">
      <c r="B19" s="24" t="s">
        <v>12</v>
      </c>
      <c r="C19" s="19">
        <v>9</v>
      </c>
      <c r="D19" s="19">
        <v>9</v>
      </c>
      <c r="E19" s="19">
        <v>109</v>
      </c>
      <c r="F19" s="22">
        <v>5.8</v>
      </c>
      <c r="G19" s="22">
        <v>6.1</v>
      </c>
      <c r="H19" s="22">
        <v>6.5</v>
      </c>
      <c r="I19" s="26">
        <f>C19/(1+F19/100)^$I$18</f>
        <v>8.506616257088847</v>
      </c>
      <c r="J19" s="26">
        <f>D19/(1+G19/100)^$J$18</f>
        <v>7.994876172692879</v>
      </c>
      <c r="K19" s="26">
        <f>E19/(1+H19/100)^$K$18</f>
        <v>90.23555100652482</v>
      </c>
      <c r="L19" s="27">
        <f aca="true" t="shared" si="6" ref="L19:L25">SUM(I19:K19)</f>
        <v>106.73704343630655</v>
      </c>
      <c r="M19" s="31">
        <v>0.03</v>
      </c>
      <c r="N19" s="28">
        <f>M19/100*L19</f>
        <v>0.03202111303089196</v>
      </c>
      <c r="O19" s="28">
        <f>M19/100*(L19-$N$27)^2</f>
        <v>0.028948491734970792</v>
      </c>
    </row>
    <row r="20" spans="2:15" ht="12.75">
      <c r="B20" s="25" t="s">
        <v>13</v>
      </c>
      <c r="C20" s="19">
        <v>9</v>
      </c>
      <c r="D20" s="19">
        <v>9</v>
      </c>
      <c r="E20" s="19">
        <v>109</v>
      </c>
      <c r="F20" s="22">
        <v>6</v>
      </c>
      <c r="G20" s="22">
        <v>6.5</v>
      </c>
      <c r="H20" s="22">
        <v>7</v>
      </c>
      <c r="I20" s="26">
        <f aca="true" t="shared" si="7" ref="I20:I25">C20/(1+F20/100)^$I$5</f>
        <v>8.49056603773585</v>
      </c>
      <c r="J20" s="26">
        <f aca="true" t="shared" si="8" ref="J20:J25">D20/(1+G20/100)^$J$5</f>
        <v>7.934933544931562</v>
      </c>
      <c r="K20" s="26">
        <f aca="true" t="shared" si="9" ref="K20:K25">E20/(1+H20/100)^$K$5</f>
        <v>88.97646858110286</v>
      </c>
      <c r="L20" s="27">
        <f t="shared" si="6"/>
        <v>105.40196816377028</v>
      </c>
      <c r="M20" s="31">
        <v>0.14</v>
      </c>
      <c r="N20" s="28">
        <f>M20/100*L20</f>
        <v>0.1475627554292784</v>
      </c>
      <c r="O20" s="28">
        <f aca="true" t="shared" si="10" ref="O20:O26">M20/100*(L20-$N$27)^2</f>
        <v>0.10086722021707209</v>
      </c>
    </row>
    <row r="21" spans="2:15" ht="12.75">
      <c r="B21" s="25" t="s">
        <v>14</v>
      </c>
      <c r="C21" s="19">
        <v>9</v>
      </c>
      <c r="D21" s="19">
        <v>9</v>
      </c>
      <c r="E21" s="19">
        <v>109</v>
      </c>
      <c r="F21" s="22">
        <v>6.3</v>
      </c>
      <c r="G21" s="22">
        <v>6.8</v>
      </c>
      <c r="H21" s="22">
        <v>7.5</v>
      </c>
      <c r="I21" s="26">
        <f t="shared" si="7"/>
        <v>8.466603951081844</v>
      </c>
      <c r="J21" s="26">
        <f t="shared" si="8"/>
        <v>7.890417876530741</v>
      </c>
      <c r="K21" s="26">
        <f t="shared" si="9"/>
        <v>87.74070207654673</v>
      </c>
      <c r="L21" s="27">
        <f t="shared" si="6"/>
        <v>104.09772390415931</v>
      </c>
      <c r="M21" s="31">
        <v>0.67</v>
      </c>
      <c r="N21" s="28">
        <f aca="true" t="shared" si="11" ref="N21:N26">M21/100*L21</f>
        <v>0.6974547501578674</v>
      </c>
      <c r="O21" s="28">
        <f t="shared" si="10"/>
        <v>0.34577312813966177</v>
      </c>
    </row>
    <row r="22" spans="2:15" ht="12.75">
      <c r="B22" s="25" t="s">
        <v>6</v>
      </c>
      <c r="C22" s="19">
        <v>9</v>
      </c>
      <c r="D22" s="19">
        <v>9</v>
      </c>
      <c r="E22" s="19">
        <v>109</v>
      </c>
      <c r="F22" s="22">
        <v>6.5</v>
      </c>
      <c r="G22" s="22">
        <v>7</v>
      </c>
      <c r="H22" s="22">
        <v>8</v>
      </c>
      <c r="I22" s="26">
        <f t="shared" si="7"/>
        <v>8.450704225352114</v>
      </c>
      <c r="J22" s="26">
        <f t="shared" si="8"/>
        <v>7.860948554458904</v>
      </c>
      <c r="K22" s="26">
        <f t="shared" si="9"/>
        <v>86.52771427119849</v>
      </c>
      <c r="L22" s="27">
        <f t="shared" si="6"/>
        <v>102.8393670510095</v>
      </c>
      <c r="M22" s="31">
        <v>7.73</v>
      </c>
      <c r="N22" s="28">
        <f t="shared" si="11"/>
        <v>7.9494830730430355</v>
      </c>
      <c r="O22" s="28">
        <f t="shared" si="10"/>
        <v>2.714131141367329</v>
      </c>
    </row>
    <row r="23" spans="2:15" ht="12.75">
      <c r="B23" s="25" t="s">
        <v>7</v>
      </c>
      <c r="C23" s="19">
        <v>9</v>
      </c>
      <c r="D23" s="19">
        <v>9</v>
      </c>
      <c r="E23" s="19">
        <v>109</v>
      </c>
      <c r="F23" s="22">
        <v>9.5</v>
      </c>
      <c r="G23" s="22">
        <v>9.7</v>
      </c>
      <c r="H23" s="22">
        <v>10</v>
      </c>
      <c r="I23" s="26">
        <f t="shared" si="7"/>
        <v>8.219178082191782</v>
      </c>
      <c r="J23" s="26">
        <f t="shared" si="8"/>
        <v>7.4787541060437475</v>
      </c>
      <c r="K23" s="26">
        <f t="shared" si="9"/>
        <v>81.89331329827195</v>
      </c>
      <c r="L23" s="27">
        <f t="shared" si="6"/>
        <v>97.59124548650747</v>
      </c>
      <c r="M23" s="31">
        <v>80.53</v>
      </c>
      <c r="N23" s="28">
        <f t="shared" si="11"/>
        <v>78.59022999028447</v>
      </c>
      <c r="O23" s="28">
        <f t="shared" si="10"/>
        <v>0.3695149892166125</v>
      </c>
    </row>
    <row r="24" spans="2:15" ht="12.75">
      <c r="B24" s="25" t="s">
        <v>15</v>
      </c>
      <c r="C24" s="19">
        <v>9</v>
      </c>
      <c r="D24" s="19">
        <v>9</v>
      </c>
      <c r="E24" s="19">
        <v>109</v>
      </c>
      <c r="F24" s="22">
        <v>11.7</v>
      </c>
      <c r="G24" s="22">
        <v>12</v>
      </c>
      <c r="H24" s="22">
        <v>12.8</v>
      </c>
      <c r="I24" s="26">
        <f t="shared" si="7"/>
        <v>8.057296329453894</v>
      </c>
      <c r="J24" s="26">
        <f t="shared" si="8"/>
        <v>7.174744897959183</v>
      </c>
      <c r="K24" s="26">
        <f t="shared" si="9"/>
        <v>75.94500219568845</v>
      </c>
      <c r="L24" s="27">
        <f t="shared" si="6"/>
        <v>91.17704342310152</v>
      </c>
      <c r="M24" s="31">
        <v>8.84</v>
      </c>
      <c r="N24" s="28">
        <f t="shared" si="11"/>
        <v>8.060050638602174</v>
      </c>
      <c r="O24" s="28">
        <f t="shared" si="10"/>
        <v>2.9093360504560057</v>
      </c>
    </row>
    <row r="25" spans="2:15" ht="12.75">
      <c r="B25" s="25" t="s">
        <v>16</v>
      </c>
      <c r="C25" s="19">
        <v>9</v>
      </c>
      <c r="D25" s="19">
        <v>9</v>
      </c>
      <c r="E25" s="19">
        <v>109</v>
      </c>
      <c r="F25" s="22">
        <v>13.3</v>
      </c>
      <c r="G25" s="22">
        <v>15.5</v>
      </c>
      <c r="H25" s="22">
        <v>17.3</v>
      </c>
      <c r="I25" s="26">
        <f t="shared" si="7"/>
        <v>7.94351279788173</v>
      </c>
      <c r="J25" s="26">
        <f t="shared" si="8"/>
        <v>6.746500252993759</v>
      </c>
      <c r="K25" s="26">
        <f t="shared" si="9"/>
        <v>67.5355531951198</v>
      </c>
      <c r="L25" s="27">
        <f t="shared" si="6"/>
        <v>82.2255662459953</v>
      </c>
      <c r="M25" s="31">
        <v>1</v>
      </c>
      <c r="N25" s="28">
        <f t="shared" si="11"/>
        <v>0.822255662459953</v>
      </c>
      <c r="O25" s="28">
        <f t="shared" si="10"/>
        <v>2.157459141515861</v>
      </c>
    </row>
    <row r="26" spans="2:15" ht="12.75">
      <c r="B26" s="25" t="s">
        <v>19</v>
      </c>
      <c r="C26" s="2"/>
      <c r="D26" s="2"/>
      <c r="E26" s="2"/>
      <c r="F26" s="2"/>
      <c r="G26" s="2"/>
      <c r="H26" s="2"/>
      <c r="I26" s="21"/>
      <c r="J26" s="21"/>
      <c r="K26" s="21"/>
      <c r="L26" s="27">
        <v>58</v>
      </c>
      <c r="M26" s="31">
        <v>1.06</v>
      </c>
      <c r="N26" s="28">
        <f t="shared" si="11"/>
        <v>0.6148</v>
      </c>
      <c r="O26" s="28">
        <f t="shared" si="10"/>
        <v>16.051456437089914</v>
      </c>
    </row>
    <row r="27" spans="14:15" ht="12.75">
      <c r="N27" s="32">
        <f>SUM(N19:N26)</f>
        <v>96.91385798300767</v>
      </c>
      <c r="O27" s="32">
        <f>SQRT(SUM(O19:O26))</f>
        <v>4.967643968697579</v>
      </c>
    </row>
    <row r="29" ht="12.75">
      <c r="B29" s="8" t="s">
        <v>58</v>
      </c>
    </row>
    <row r="30" spans="2:7" ht="12.75">
      <c r="B30" s="37" t="s">
        <v>39</v>
      </c>
      <c r="C30" s="59" t="s">
        <v>34</v>
      </c>
      <c r="D30" s="23" t="s">
        <v>36</v>
      </c>
      <c r="E30" s="35" t="s">
        <v>37</v>
      </c>
      <c r="F30" s="33" t="s">
        <v>0</v>
      </c>
      <c r="G30" s="33" t="s">
        <v>0</v>
      </c>
    </row>
    <row r="31" spans="2:7" ht="12.75" customHeight="1">
      <c r="B31" s="38" t="s">
        <v>38</v>
      </c>
      <c r="C31" s="60"/>
      <c r="D31" s="20" t="s">
        <v>35</v>
      </c>
      <c r="E31" s="36" t="s">
        <v>35</v>
      </c>
      <c r="F31" s="34" t="s">
        <v>57</v>
      </c>
      <c r="G31" s="34" t="s">
        <v>56</v>
      </c>
    </row>
    <row r="32" spans="2:7" ht="12.75">
      <c r="B32" s="3">
        <v>0.9</v>
      </c>
      <c r="C32" s="5">
        <f aca="true" t="shared" si="12" ref="C32:C41">NORMSINV(1-B32)</f>
        <v>-1.2815515655446008</v>
      </c>
      <c r="D32" s="48">
        <f>-C32*$O$14</f>
        <v>3.286140369148264</v>
      </c>
      <c r="E32" s="48">
        <f>-C32*$O$27</f>
        <v>6.366291905152576</v>
      </c>
      <c r="F32" s="51">
        <f>D32+E32</f>
        <v>9.65243227430084</v>
      </c>
      <c r="G32" s="52">
        <f>F32/($L$9+$L$23)*100</f>
        <v>4.879293717981745</v>
      </c>
    </row>
    <row r="33" spans="2:7" ht="12.75">
      <c r="B33" s="3">
        <v>0.91</v>
      </c>
      <c r="C33" s="5">
        <f t="shared" si="12"/>
        <v>-1.340755033690216</v>
      </c>
      <c r="D33" s="48">
        <f aca="true" t="shared" si="13" ref="D33:D41">-C33*$O$14</f>
        <v>3.4379492482425786</v>
      </c>
      <c r="E33" s="48">
        <f aca="true" t="shared" si="14" ref="E33:E41">-C33*$O$27</f>
        <v>6.660393656612121</v>
      </c>
      <c r="F33" s="51">
        <f aca="true" t="shared" si="15" ref="F33:F41">D33+E33</f>
        <v>10.0983429048547</v>
      </c>
      <c r="G33" s="52">
        <f>F33/($L$9+$L$23)*100</f>
        <v>5.104701042955731</v>
      </c>
    </row>
    <row r="34" spans="2:7" ht="12.75">
      <c r="B34" s="3">
        <v>0.92</v>
      </c>
      <c r="C34" s="5">
        <f t="shared" si="12"/>
        <v>-1.4050715603096338</v>
      </c>
      <c r="D34" s="48">
        <f t="shared" si="13"/>
        <v>3.6028689753997547</v>
      </c>
      <c r="E34" s="48">
        <f t="shared" si="14"/>
        <v>6.979895262160649</v>
      </c>
      <c r="F34" s="51">
        <f t="shared" si="15"/>
        <v>10.582764237560404</v>
      </c>
      <c r="G34" s="52">
        <f aca="true" t="shared" si="16" ref="G34:G41">F34/($L$9+$L$23)*100</f>
        <v>5.349575484791532</v>
      </c>
    </row>
    <row r="35" spans="2:7" ht="12.75">
      <c r="B35" s="3">
        <v>0.93</v>
      </c>
      <c r="C35" s="5">
        <f t="shared" si="12"/>
        <v>-1.475791028179172</v>
      </c>
      <c r="D35" s="48">
        <f t="shared" si="13"/>
        <v>3.7842070537875845</v>
      </c>
      <c r="E35" s="48">
        <f t="shared" si="14"/>
        <v>7.331204400192262</v>
      </c>
      <c r="F35" s="51">
        <f t="shared" si="15"/>
        <v>11.115411453979846</v>
      </c>
      <c r="G35" s="52">
        <f t="shared" si="16"/>
        <v>5.618828056901818</v>
      </c>
    </row>
    <row r="36" spans="2:7" ht="12.75">
      <c r="B36" s="3">
        <v>0.94</v>
      </c>
      <c r="C36" s="5">
        <f t="shared" si="12"/>
        <v>-1.5547735945968548</v>
      </c>
      <c r="D36" s="48">
        <f t="shared" si="13"/>
        <v>3.986733278203522</v>
      </c>
      <c r="E36" s="48">
        <f t="shared" si="14"/>
        <v>7.72356166988932</v>
      </c>
      <c r="F36" s="51">
        <f t="shared" si="15"/>
        <v>11.710294948092843</v>
      </c>
      <c r="G36" s="52">
        <f t="shared" si="16"/>
        <v>5.919540997772136</v>
      </c>
    </row>
    <row r="37" spans="2:7" ht="12.75">
      <c r="B37" s="3">
        <v>0.95</v>
      </c>
      <c r="C37" s="5">
        <f t="shared" si="12"/>
        <v>-1.6448536269514742</v>
      </c>
      <c r="D37" s="48">
        <f t="shared" si="13"/>
        <v>4.217715502199248</v>
      </c>
      <c r="E37" s="48">
        <f t="shared" si="14"/>
        <v>8.171047199315828</v>
      </c>
      <c r="F37" s="51">
        <f t="shared" si="15"/>
        <v>12.388762701515075</v>
      </c>
      <c r="G37" s="52">
        <f t="shared" si="16"/>
        <v>6.262505688230539</v>
      </c>
    </row>
    <row r="38" spans="2:7" ht="12.75">
      <c r="B38" s="3">
        <v>0.96</v>
      </c>
      <c r="C38" s="5">
        <f t="shared" si="12"/>
        <v>-1.7506860712521712</v>
      </c>
      <c r="D38" s="48">
        <f t="shared" si="13"/>
        <v>4.489089886915766</v>
      </c>
      <c r="E38" s="48">
        <f t="shared" si="14"/>
        <v>8.696785102938708</v>
      </c>
      <c r="F38" s="51">
        <f t="shared" si="15"/>
        <v>13.185874989854474</v>
      </c>
      <c r="G38" s="52">
        <f t="shared" si="16"/>
        <v>6.6654450583803495</v>
      </c>
    </row>
    <row r="39" spans="2:7" ht="12.75">
      <c r="B39" s="3">
        <v>0.97</v>
      </c>
      <c r="C39" s="5">
        <f t="shared" si="12"/>
        <v>-1.880793608151254</v>
      </c>
      <c r="D39" s="48">
        <f t="shared" si="13"/>
        <v>4.822710195945494</v>
      </c>
      <c r="E39" s="48">
        <f t="shared" si="14"/>
        <v>9.343113023897534</v>
      </c>
      <c r="F39" s="51">
        <f t="shared" si="15"/>
        <v>14.165823219843027</v>
      </c>
      <c r="G39" s="52">
        <f t="shared" si="16"/>
        <v>7.160807792523627</v>
      </c>
    </row>
    <row r="40" spans="2:7" ht="12.75">
      <c r="B40" s="3">
        <v>0.98</v>
      </c>
      <c r="C40" s="5">
        <f t="shared" si="12"/>
        <v>-2.053748910631824</v>
      </c>
      <c r="D40" s="48">
        <f t="shared" si="13"/>
        <v>5.266200272209515</v>
      </c>
      <c r="E40" s="48">
        <f t="shared" si="14"/>
        <v>10.202293389119403</v>
      </c>
      <c r="F40" s="51">
        <f t="shared" si="15"/>
        <v>15.468493661328917</v>
      </c>
      <c r="G40" s="52">
        <f t="shared" si="16"/>
        <v>7.819306243599576</v>
      </c>
    </row>
    <row r="41" spans="2:7" ht="12.75">
      <c r="B41" s="3">
        <v>0.99</v>
      </c>
      <c r="C41" s="5">
        <f t="shared" si="12"/>
        <v>-2.3263478740408488</v>
      </c>
      <c r="D41" s="48">
        <f t="shared" si="13"/>
        <v>5.9651955232244</v>
      </c>
      <c r="E41" s="48">
        <f t="shared" si="14"/>
        <v>11.556467985571457</v>
      </c>
      <c r="F41" s="51">
        <f t="shared" si="15"/>
        <v>17.521663508795857</v>
      </c>
      <c r="G41" s="52">
        <f t="shared" si="16"/>
        <v>8.857181304931785</v>
      </c>
    </row>
  </sheetData>
  <mergeCells count="15">
    <mergeCell ref="B17:B18"/>
    <mergeCell ref="B4:B5"/>
    <mergeCell ref="L4:L5"/>
    <mergeCell ref="C4:E4"/>
    <mergeCell ref="F4:H4"/>
    <mergeCell ref="I4:K4"/>
    <mergeCell ref="C30:C31"/>
    <mergeCell ref="L17:L18"/>
    <mergeCell ref="N4:N5"/>
    <mergeCell ref="O4:O5"/>
    <mergeCell ref="N17:N18"/>
    <mergeCell ref="O17:O18"/>
    <mergeCell ref="C17:E17"/>
    <mergeCell ref="F17:H17"/>
    <mergeCell ref="I17:K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B17" sqref="B17:K28"/>
    </sheetView>
  </sheetViews>
  <sheetFormatPr defaultColWidth="9.140625" defaultRowHeight="12.75"/>
  <sheetData>
    <row r="1" ht="15.75">
      <c r="A1" s="47" t="s">
        <v>52</v>
      </c>
    </row>
    <row r="3" spans="2:14" ht="12.75">
      <c r="B3" s="13" t="s">
        <v>42</v>
      </c>
      <c r="N3" s="43" t="s">
        <v>48</v>
      </c>
    </row>
    <row r="4" spans="2:22" ht="12.75">
      <c r="B4" s="74"/>
      <c r="C4" s="75"/>
      <c r="D4" s="71" t="s">
        <v>43</v>
      </c>
      <c r="E4" s="72"/>
      <c r="F4" s="72"/>
      <c r="G4" s="72"/>
      <c r="H4" s="72"/>
      <c r="I4" s="72"/>
      <c r="J4" s="72"/>
      <c r="K4" s="73"/>
      <c r="N4" s="6"/>
      <c r="O4" s="7" t="s">
        <v>12</v>
      </c>
      <c r="P4" s="7" t="s">
        <v>13</v>
      </c>
      <c r="Q4" s="7" t="s">
        <v>14</v>
      </c>
      <c r="R4" s="7" t="s">
        <v>6</v>
      </c>
      <c r="S4" s="7" t="s">
        <v>7</v>
      </c>
      <c r="T4" s="7" t="s">
        <v>15</v>
      </c>
      <c r="U4" s="7" t="s">
        <v>16</v>
      </c>
      <c r="V4" s="7" t="s">
        <v>19</v>
      </c>
    </row>
    <row r="5" spans="2:22" ht="12.75">
      <c r="B5" s="76" t="s">
        <v>44</v>
      </c>
      <c r="C5" s="77"/>
      <c r="D5" s="7" t="s">
        <v>12</v>
      </c>
      <c r="E5" s="7" t="s">
        <v>13</v>
      </c>
      <c r="F5" s="7" t="s">
        <v>14</v>
      </c>
      <c r="G5" s="7" t="s">
        <v>6</v>
      </c>
      <c r="H5" s="7" t="s">
        <v>7</v>
      </c>
      <c r="I5" s="7" t="s">
        <v>15</v>
      </c>
      <c r="J5" s="7" t="s">
        <v>16</v>
      </c>
      <c r="K5" s="7" t="s">
        <v>19</v>
      </c>
      <c r="N5" s="11" t="s">
        <v>12</v>
      </c>
      <c r="O5" s="44">
        <v>104.07569518563893</v>
      </c>
      <c r="P5" s="44">
        <v>104.07569518563893</v>
      </c>
      <c r="Q5" s="44">
        <v>104.07569518563893</v>
      </c>
      <c r="R5" s="44">
        <v>104.07569518563893</v>
      </c>
      <c r="S5" s="44">
        <v>104.07569518563893</v>
      </c>
      <c r="T5" s="44">
        <v>104.07569518563893</v>
      </c>
      <c r="U5" s="44">
        <v>104.07569518563893</v>
      </c>
      <c r="V5" s="44">
        <v>104.07569518563893</v>
      </c>
    </row>
    <row r="6" spans="2:22" ht="12.75">
      <c r="B6" s="69" t="s">
        <v>45</v>
      </c>
      <c r="C6" s="70"/>
      <c r="D6" s="12">
        <v>106.737043436307</v>
      </c>
      <c r="E6" s="12">
        <v>105.40196816377028</v>
      </c>
      <c r="F6" s="12">
        <v>104.09772390415931</v>
      </c>
      <c r="G6" s="12">
        <v>102.8393670510095</v>
      </c>
      <c r="H6" s="12">
        <v>97.59124548650747</v>
      </c>
      <c r="I6" s="12">
        <v>91.17704342310152</v>
      </c>
      <c r="J6" s="12">
        <v>82.2255662459953</v>
      </c>
      <c r="K6" s="12">
        <v>58</v>
      </c>
      <c r="N6" s="10" t="s">
        <v>13</v>
      </c>
      <c r="O6" s="44">
        <v>102.76061477769414</v>
      </c>
      <c r="P6" s="44">
        <v>102.76061477769414</v>
      </c>
      <c r="Q6" s="44">
        <v>102.76061477769414</v>
      </c>
      <c r="R6" s="44">
        <v>102.76061477769414</v>
      </c>
      <c r="S6" s="44">
        <v>102.76061477769414</v>
      </c>
      <c r="T6" s="44">
        <v>102.76061477769414</v>
      </c>
      <c r="U6" s="44">
        <v>102.76061477769414</v>
      </c>
      <c r="V6" s="44">
        <v>102.76061477769414</v>
      </c>
    </row>
    <row r="7" spans="2:22" ht="12.75">
      <c r="B7" s="11" t="s">
        <v>12</v>
      </c>
      <c r="C7" s="12">
        <v>104.07569518563893</v>
      </c>
      <c r="D7" s="40">
        <f aca="true" t="shared" si="0" ref="D7:K14">O5+O17</f>
        <v>210.81273862194593</v>
      </c>
      <c r="E7" s="40">
        <f t="shared" si="0"/>
        <v>209.47766334940923</v>
      </c>
      <c r="F7" s="40">
        <f t="shared" si="0"/>
        <v>208.17341908979824</v>
      </c>
      <c r="G7" s="40">
        <f t="shared" si="0"/>
        <v>206.91506223664845</v>
      </c>
      <c r="H7" s="40">
        <f t="shared" si="0"/>
        <v>201.6669406721464</v>
      </c>
      <c r="I7" s="40">
        <f t="shared" si="0"/>
        <v>195.25273860874046</v>
      </c>
      <c r="J7" s="40">
        <f t="shared" si="0"/>
        <v>186.30126143163423</v>
      </c>
      <c r="K7" s="40">
        <f t="shared" si="0"/>
        <v>162.07569518563895</v>
      </c>
      <c r="N7" s="10" t="s">
        <v>14</v>
      </c>
      <c r="O7" s="44">
        <v>101.49555572036473</v>
      </c>
      <c r="P7" s="44">
        <v>101.49555572036473</v>
      </c>
      <c r="Q7" s="44">
        <v>101.49555572036473</v>
      </c>
      <c r="R7" s="44">
        <v>101.49555572036473</v>
      </c>
      <c r="S7" s="44">
        <v>101.49555572036473</v>
      </c>
      <c r="T7" s="44">
        <v>101.49555572036473</v>
      </c>
      <c r="U7" s="44">
        <v>101.49555572036473</v>
      </c>
      <c r="V7" s="44">
        <v>101.49555572036473</v>
      </c>
    </row>
    <row r="8" spans="2:22" ht="12.75">
      <c r="B8" s="10" t="s">
        <v>13</v>
      </c>
      <c r="C8" s="12">
        <v>102.76061477769414</v>
      </c>
      <c r="D8" s="40">
        <f t="shared" si="0"/>
        <v>209.49765821400115</v>
      </c>
      <c r="E8" s="40">
        <f t="shared" si="0"/>
        <v>208.16258294146442</v>
      </c>
      <c r="F8" s="40">
        <f t="shared" si="0"/>
        <v>206.85833868185347</v>
      </c>
      <c r="G8" s="40">
        <f t="shared" si="0"/>
        <v>205.59998182870365</v>
      </c>
      <c r="H8" s="40">
        <f t="shared" si="0"/>
        <v>200.3518602642016</v>
      </c>
      <c r="I8" s="40">
        <f t="shared" si="0"/>
        <v>193.93765820079568</v>
      </c>
      <c r="J8" s="40">
        <f t="shared" si="0"/>
        <v>184.98618102368943</v>
      </c>
      <c r="K8" s="40">
        <f t="shared" si="0"/>
        <v>160.76061477769414</v>
      </c>
      <c r="N8" s="10" t="s">
        <v>6</v>
      </c>
      <c r="O8" s="44">
        <v>100.2331289455659</v>
      </c>
      <c r="P8" s="44">
        <v>100.2331289455659</v>
      </c>
      <c r="Q8" s="44">
        <v>100.2331289455659</v>
      </c>
      <c r="R8" s="44">
        <v>100.2331289455659</v>
      </c>
      <c r="S8" s="44">
        <v>100.2331289455659</v>
      </c>
      <c r="T8" s="44">
        <v>100.2331289455659</v>
      </c>
      <c r="U8" s="44">
        <v>100.2331289455659</v>
      </c>
      <c r="V8" s="44">
        <v>100.2331289455659</v>
      </c>
    </row>
    <row r="9" spans="2:22" ht="12.75">
      <c r="B9" s="10" t="s">
        <v>14</v>
      </c>
      <c r="C9" s="12">
        <v>101.49555572036473</v>
      </c>
      <c r="D9" s="40">
        <f t="shared" si="0"/>
        <v>208.23259915667174</v>
      </c>
      <c r="E9" s="40">
        <f t="shared" si="0"/>
        <v>206.897523884135</v>
      </c>
      <c r="F9" s="40">
        <f t="shared" si="0"/>
        <v>205.59327962452403</v>
      </c>
      <c r="G9" s="40">
        <f t="shared" si="0"/>
        <v>204.33492277137424</v>
      </c>
      <c r="H9" s="40">
        <f t="shared" si="0"/>
        <v>199.08680120687222</v>
      </c>
      <c r="I9" s="40">
        <f t="shared" si="0"/>
        <v>192.67259914346624</v>
      </c>
      <c r="J9" s="40">
        <f t="shared" si="0"/>
        <v>183.72112196636004</v>
      </c>
      <c r="K9" s="40">
        <f t="shared" si="0"/>
        <v>159.49555572036473</v>
      </c>
      <c r="N9" s="10" t="s">
        <v>7</v>
      </c>
      <c r="O9" s="44">
        <v>95.09571599802419</v>
      </c>
      <c r="P9" s="44">
        <v>95.09571599802419</v>
      </c>
      <c r="Q9" s="44">
        <v>95.09571599802419</v>
      </c>
      <c r="R9" s="44">
        <v>95.09571599802419</v>
      </c>
      <c r="S9" s="44">
        <v>95.09571599802419</v>
      </c>
      <c r="T9" s="44">
        <v>95.09571599802419</v>
      </c>
      <c r="U9" s="44">
        <v>95.09571599802419</v>
      </c>
      <c r="V9" s="44">
        <v>95.09571599802419</v>
      </c>
    </row>
    <row r="10" spans="2:22" ht="12.75">
      <c r="B10" s="10" t="s">
        <v>6</v>
      </c>
      <c r="C10" s="12">
        <v>100.2331289455659</v>
      </c>
      <c r="D10" s="40">
        <f t="shared" si="0"/>
        <v>206.97017238187289</v>
      </c>
      <c r="E10" s="40">
        <f t="shared" si="0"/>
        <v>205.6350971093362</v>
      </c>
      <c r="F10" s="40">
        <f t="shared" si="0"/>
        <v>204.3308528497252</v>
      </c>
      <c r="G10" s="40">
        <f t="shared" si="0"/>
        <v>203.0724959965754</v>
      </c>
      <c r="H10" s="45">
        <f t="shared" si="0"/>
        <v>197.82437443207337</v>
      </c>
      <c r="I10" s="40">
        <f t="shared" si="0"/>
        <v>191.41017236866742</v>
      </c>
      <c r="J10" s="40">
        <f t="shared" si="0"/>
        <v>182.4586951915612</v>
      </c>
      <c r="K10" s="40">
        <f t="shared" si="0"/>
        <v>158.2331289455659</v>
      </c>
      <c r="N10" s="10" t="s">
        <v>15</v>
      </c>
      <c r="O10" s="44">
        <v>88.78785125842342</v>
      </c>
      <c r="P10" s="44">
        <v>88.78785125842342</v>
      </c>
      <c r="Q10" s="44">
        <v>88.78785125842342</v>
      </c>
      <c r="R10" s="44">
        <v>88.78785125842342</v>
      </c>
      <c r="S10" s="44">
        <v>88.78785125842342</v>
      </c>
      <c r="T10" s="44">
        <v>88.78785125842342</v>
      </c>
      <c r="U10" s="44">
        <v>88.78785125842342</v>
      </c>
      <c r="V10" s="44">
        <v>88.78785125842342</v>
      </c>
    </row>
    <row r="11" spans="2:22" ht="12.75">
      <c r="B11" s="10" t="s">
        <v>7</v>
      </c>
      <c r="C11" s="12">
        <v>95.09571599802419</v>
      </c>
      <c r="D11" s="40">
        <f t="shared" si="0"/>
        <v>201.8327594343312</v>
      </c>
      <c r="E11" s="40">
        <f t="shared" si="0"/>
        <v>200.49768416179447</v>
      </c>
      <c r="F11" s="40">
        <f t="shared" si="0"/>
        <v>199.1934399021835</v>
      </c>
      <c r="G11" s="40">
        <f t="shared" si="0"/>
        <v>197.9350830490337</v>
      </c>
      <c r="H11" s="40">
        <f t="shared" si="0"/>
        <v>192.68696148453165</v>
      </c>
      <c r="I11" s="40">
        <f t="shared" si="0"/>
        <v>186.27275942112573</v>
      </c>
      <c r="J11" s="40">
        <f t="shared" si="0"/>
        <v>177.32128224401947</v>
      </c>
      <c r="K11" s="40">
        <f t="shared" si="0"/>
        <v>153.0957159980242</v>
      </c>
      <c r="N11" s="10" t="s">
        <v>16</v>
      </c>
      <c r="O11" s="44">
        <v>79.97375034252791</v>
      </c>
      <c r="P11" s="44">
        <v>79.97375034252791</v>
      </c>
      <c r="Q11" s="44">
        <v>79.97375034252791</v>
      </c>
      <c r="R11" s="44">
        <v>79.97375034252791</v>
      </c>
      <c r="S11" s="44">
        <v>79.97375034252791</v>
      </c>
      <c r="T11" s="44">
        <v>79.97375034252791</v>
      </c>
      <c r="U11" s="44">
        <v>79.97375034252791</v>
      </c>
      <c r="V11" s="44">
        <v>79.97375034252791</v>
      </c>
    </row>
    <row r="12" spans="2:22" ht="12.75">
      <c r="B12" s="10" t="s">
        <v>15</v>
      </c>
      <c r="C12" s="12">
        <v>88.78785125842342</v>
      </c>
      <c r="D12" s="40">
        <f t="shared" si="0"/>
        <v>195.52489469473042</v>
      </c>
      <c r="E12" s="40">
        <f t="shared" si="0"/>
        <v>194.1898194221937</v>
      </c>
      <c r="F12" s="40">
        <f t="shared" si="0"/>
        <v>192.8855751625827</v>
      </c>
      <c r="G12" s="40">
        <f t="shared" si="0"/>
        <v>191.62721830943292</v>
      </c>
      <c r="H12" s="40">
        <f t="shared" si="0"/>
        <v>186.3790967449309</v>
      </c>
      <c r="I12" s="40">
        <f t="shared" si="0"/>
        <v>179.96489468152492</v>
      </c>
      <c r="J12" s="40">
        <f t="shared" si="0"/>
        <v>171.01341750441873</v>
      </c>
      <c r="K12" s="40">
        <f t="shared" si="0"/>
        <v>146.78785125842342</v>
      </c>
      <c r="N12" s="10" t="s">
        <v>19</v>
      </c>
      <c r="O12" s="44">
        <v>58</v>
      </c>
      <c r="P12" s="44">
        <v>58</v>
      </c>
      <c r="Q12" s="44">
        <v>58</v>
      </c>
      <c r="R12" s="44">
        <v>58</v>
      </c>
      <c r="S12" s="44">
        <v>58</v>
      </c>
      <c r="T12" s="44">
        <v>58</v>
      </c>
      <c r="U12" s="44">
        <v>58</v>
      </c>
      <c r="V12" s="44">
        <v>58</v>
      </c>
    </row>
    <row r="13" spans="2:11" ht="12.75">
      <c r="B13" s="10" t="s">
        <v>16</v>
      </c>
      <c r="C13" s="12">
        <v>79.97375034252791</v>
      </c>
      <c r="D13" s="40">
        <f t="shared" si="0"/>
        <v>186.7107937788349</v>
      </c>
      <c r="E13" s="40">
        <f t="shared" si="0"/>
        <v>185.3757185062982</v>
      </c>
      <c r="F13" s="40">
        <f t="shared" si="0"/>
        <v>184.07147424668722</v>
      </c>
      <c r="G13" s="40">
        <f t="shared" si="0"/>
        <v>182.81311739353742</v>
      </c>
      <c r="H13" s="40">
        <f t="shared" si="0"/>
        <v>177.56499582903538</v>
      </c>
      <c r="I13" s="40">
        <f t="shared" si="0"/>
        <v>171.15079376562943</v>
      </c>
      <c r="J13" s="40">
        <f t="shared" si="0"/>
        <v>162.1993165885232</v>
      </c>
      <c r="K13" s="40">
        <f t="shared" si="0"/>
        <v>137.97375034252792</v>
      </c>
    </row>
    <row r="14" spans="2:11" ht="12.75">
      <c r="B14" s="10" t="s">
        <v>19</v>
      </c>
      <c r="C14" s="12">
        <v>58</v>
      </c>
      <c r="D14" s="40">
        <f t="shared" si="0"/>
        <v>164.737043436307</v>
      </c>
      <c r="E14" s="40">
        <f t="shared" si="0"/>
        <v>163.40196816377028</v>
      </c>
      <c r="F14" s="40">
        <f t="shared" si="0"/>
        <v>162.0977239041593</v>
      </c>
      <c r="G14" s="40">
        <f t="shared" si="0"/>
        <v>160.8393670510095</v>
      </c>
      <c r="H14" s="40">
        <f t="shared" si="0"/>
        <v>155.5912454865075</v>
      </c>
      <c r="I14" s="40">
        <f t="shared" si="0"/>
        <v>149.1770434231015</v>
      </c>
      <c r="J14" s="40">
        <f t="shared" si="0"/>
        <v>140.2255662459953</v>
      </c>
      <c r="K14" s="40">
        <f t="shared" si="0"/>
        <v>116</v>
      </c>
    </row>
    <row r="15" ht="12.75">
      <c r="N15" s="43" t="s">
        <v>49</v>
      </c>
    </row>
    <row r="16" spans="14:22" ht="12.75">
      <c r="N16" s="6"/>
      <c r="O16" s="7" t="s">
        <v>12</v>
      </c>
      <c r="P16" s="7" t="s">
        <v>13</v>
      </c>
      <c r="Q16" s="7" t="s">
        <v>14</v>
      </c>
      <c r="R16" s="7" t="s">
        <v>6</v>
      </c>
      <c r="S16" s="7" t="s">
        <v>7</v>
      </c>
      <c r="T16" s="7" t="s">
        <v>15</v>
      </c>
      <c r="U16" s="7" t="s">
        <v>16</v>
      </c>
      <c r="V16" s="7" t="s">
        <v>19</v>
      </c>
    </row>
    <row r="17" spans="2:22" ht="12.75">
      <c r="B17" s="8" t="s">
        <v>47</v>
      </c>
      <c r="N17" s="11" t="s">
        <v>12</v>
      </c>
      <c r="O17" s="44">
        <v>106.737043436307</v>
      </c>
      <c r="P17" s="44">
        <v>105.40196816377028</v>
      </c>
      <c r="Q17" s="44">
        <v>104.09772390415931</v>
      </c>
      <c r="R17" s="44">
        <v>102.8393670510095</v>
      </c>
      <c r="S17" s="44">
        <v>97.59124548650747</v>
      </c>
      <c r="T17" s="44">
        <v>91.17704342310152</v>
      </c>
      <c r="U17" s="44">
        <v>82.2255662459953</v>
      </c>
      <c r="V17" s="44">
        <v>58</v>
      </c>
    </row>
    <row r="18" spans="2:22" ht="12.75">
      <c r="B18" s="74"/>
      <c r="C18" s="75"/>
      <c r="D18" s="71" t="s">
        <v>46</v>
      </c>
      <c r="E18" s="72"/>
      <c r="F18" s="72"/>
      <c r="G18" s="72"/>
      <c r="H18" s="72"/>
      <c r="I18" s="72"/>
      <c r="J18" s="72"/>
      <c r="K18" s="73"/>
      <c r="N18" s="10" t="s">
        <v>13</v>
      </c>
      <c r="O18" s="44">
        <v>106.737043436307</v>
      </c>
      <c r="P18" s="44">
        <v>105.40196816377028</v>
      </c>
      <c r="Q18" s="44">
        <v>104.09772390415931</v>
      </c>
      <c r="R18" s="44">
        <v>102.8393670510095</v>
      </c>
      <c r="S18" s="44">
        <v>97.59124548650747</v>
      </c>
      <c r="T18" s="44">
        <v>91.17704342310152</v>
      </c>
      <c r="U18" s="44">
        <v>82.2255662459953</v>
      </c>
      <c r="V18" s="44">
        <v>58</v>
      </c>
    </row>
    <row r="19" spans="2:22" ht="12.75">
      <c r="B19" s="76" t="s">
        <v>44</v>
      </c>
      <c r="C19" s="77"/>
      <c r="D19" s="7" t="s">
        <v>12</v>
      </c>
      <c r="E19" s="7" t="s">
        <v>13</v>
      </c>
      <c r="F19" s="7" t="s">
        <v>14</v>
      </c>
      <c r="G19" s="7" t="s">
        <v>6</v>
      </c>
      <c r="H19" s="7" t="s">
        <v>7</v>
      </c>
      <c r="I19" s="7" t="s">
        <v>15</v>
      </c>
      <c r="J19" s="7" t="s">
        <v>16</v>
      </c>
      <c r="K19" s="7" t="s">
        <v>19</v>
      </c>
      <c r="N19" s="10" t="s">
        <v>14</v>
      </c>
      <c r="O19" s="44">
        <v>106.737043436307</v>
      </c>
      <c r="P19" s="44">
        <v>105.40196816377028</v>
      </c>
      <c r="Q19" s="44">
        <v>104.09772390415931</v>
      </c>
      <c r="R19" s="44">
        <v>102.8393670510095</v>
      </c>
      <c r="S19" s="44">
        <v>97.59124548650747</v>
      </c>
      <c r="T19" s="44">
        <v>91.17704342310152</v>
      </c>
      <c r="U19" s="44">
        <v>82.2255662459953</v>
      </c>
      <c r="V19" s="44">
        <v>58</v>
      </c>
    </row>
    <row r="20" spans="2:22" ht="12.75">
      <c r="B20" s="69" t="s">
        <v>45</v>
      </c>
      <c r="C20" s="70"/>
      <c r="D20" s="12">
        <v>0.03</v>
      </c>
      <c r="E20" s="12">
        <v>0.14</v>
      </c>
      <c r="F20" s="12">
        <v>0.67</v>
      </c>
      <c r="G20" s="12">
        <v>7.73</v>
      </c>
      <c r="H20" s="12">
        <v>80.53</v>
      </c>
      <c r="I20" s="12">
        <v>8.84</v>
      </c>
      <c r="J20" s="12">
        <v>1</v>
      </c>
      <c r="K20" s="12">
        <v>1.06</v>
      </c>
      <c r="L20" s="81" t="s">
        <v>65</v>
      </c>
      <c r="N20" s="10" t="s">
        <v>6</v>
      </c>
      <c r="O20" s="44">
        <v>106.737043436307</v>
      </c>
      <c r="P20" s="44">
        <v>105.40196816377028</v>
      </c>
      <c r="Q20" s="44">
        <v>104.09772390415931</v>
      </c>
      <c r="R20" s="44">
        <v>102.8393670510095</v>
      </c>
      <c r="S20" s="44">
        <v>97.59124548650747</v>
      </c>
      <c r="T20" s="44">
        <v>91.17704342310152</v>
      </c>
      <c r="U20" s="44">
        <v>82.2255662459953</v>
      </c>
      <c r="V20" s="44">
        <v>58</v>
      </c>
    </row>
    <row r="21" spans="2:22" ht="12.75">
      <c r="B21" s="11" t="s">
        <v>12</v>
      </c>
      <c r="C21" s="12">
        <v>0.02</v>
      </c>
      <c r="D21" s="26">
        <f aca="true" t="shared" si="1" ref="D21:K28">O29*O41/100</f>
        <v>5.999999999999999E-06</v>
      </c>
      <c r="E21" s="26">
        <f t="shared" si="1"/>
        <v>2.8000000000000003E-05</v>
      </c>
      <c r="F21" s="26">
        <f t="shared" si="1"/>
        <v>0.000134</v>
      </c>
      <c r="G21" s="26">
        <f t="shared" si="1"/>
        <v>0.001546</v>
      </c>
      <c r="H21" s="26">
        <f t="shared" si="1"/>
        <v>0.016106</v>
      </c>
      <c r="I21" s="26">
        <f t="shared" si="1"/>
        <v>0.001768</v>
      </c>
      <c r="J21" s="26">
        <f t="shared" si="1"/>
        <v>0.0002</v>
      </c>
      <c r="K21" s="26">
        <f t="shared" si="1"/>
        <v>0.000212</v>
      </c>
      <c r="L21" s="39">
        <f>SUM(D21:K21)</f>
        <v>0.019999999999999997</v>
      </c>
      <c r="N21" s="10" t="s">
        <v>7</v>
      </c>
      <c r="O21" s="44">
        <v>106.737043436307</v>
      </c>
      <c r="P21" s="44">
        <v>105.40196816377028</v>
      </c>
      <c r="Q21" s="44">
        <v>104.09772390415931</v>
      </c>
      <c r="R21" s="44">
        <v>102.8393670510095</v>
      </c>
      <c r="S21" s="44">
        <v>97.59124548650747</v>
      </c>
      <c r="T21" s="44">
        <v>91.17704342310152</v>
      </c>
      <c r="U21" s="44">
        <v>82.2255662459953</v>
      </c>
      <c r="V21" s="44">
        <v>58</v>
      </c>
    </row>
    <row r="22" spans="2:22" ht="12.75">
      <c r="B22" s="10" t="s">
        <v>13</v>
      </c>
      <c r="C22" s="12">
        <v>0.33</v>
      </c>
      <c r="D22" s="26">
        <f t="shared" si="1"/>
        <v>9.900000000000001E-05</v>
      </c>
      <c r="E22" s="26">
        <f t="shared" si="1"/>
        <v>0.00046200000000000006</v>
      </c>
      <c r="F22" s="26">
        <f t="shared" si="1"/>
        <v>0.0022110000000000003</v>
      </c>
      <c r="G22" s="26">
        <f t="shared" si="1"/>
        <v>0.025509000000000004</v>
      </c>
      <c r="H22" s="26">
        <f t="shared" si="1"/>
        <v>0.265749</v>
      </c>
      <c r="I22" s="26">
        <f t="shared" si="1"/>
        <v>0.029172000000000003</v>
      </c>
      <c r="J22" s="26">
        <f t="shared" si="1"/>
        <v>0.0033</v>
      </c>
      <c r="K22" s="26">
        <f t="shared" si="1"/>
        <v>0.0034980000000000007</v>
      </c>
      <c r="L22" s="39">
        <f aca="true" t="shared" si="2" ref="L22:L28">SUM(D22:K22)</f>
        <v>0.33</v>
      </c>
      <c r="N22" s="10" t="s">
        <v>15</v>
      </c>
      <c r="O22" s="44">
        <v>106.737043436307</v>
      </c>
      <c r="P22" s="44">
        <v>105.40196816377028</v>
      </c>
      <c r="Q22" s="44">
        <v>104.09772390415931</v>
      </c>
      <c r="R22" s="44">
        <v>102.8393670510095</v>
      </c>
      <c r="S22" s="44">
        <v>97.59124548650747</v>
      </c>
      <c r="T22" s="44">
        <v>91.17704342310152</v>
      </c>
      <c r="U22" s="44">
        <v>82.2255662459953</v>
      </c>
      <c r="V22" s="44">
        <v>58</v>
      </c>
    </row>
    <row r="23" spans="2:22" ht="12.75">
      <c r="B23" s="10" t="s">
        <v>14</v>
      </c>
      <c r="C23" s="12">
        <v>5.95</v>
      </c>
      <c r="D23" s="26">
        <f t="shared" si="1"/>
        <v>0.001785</v>
      </c>
      <c r="E23" s="26">
        <f t="shared" si="1"/>
        <v>0.00833</v>
      </c>
      <c r="F23" s="26">
        <f t="shared" si="1"/>
        <v>0.039865000000000005</v>
      </c>
      <c r="G23" s="26">
        <f t="shared" si="1"/>
        <v>0.45993500000000004</v>
      </c>
      <c r="H23" s="26">
        <f t="shared" si="1"/>
        <v>4.791535</v>
      </c>
      <c r="I23" s="26">
        <f t="shared" si="1"/>
        <v>0.52598</v>
      </c>
      <c r="J23" s="26">
        <f t="shared" si="1"/>
        <v>0.059500000000000004</v>
      </c>
      <c r="K23" s="26">
        <f t="shared" si="1"/>
        <v>0.06307</v>
      </c>
      <c r="L23" s="39">
        <f t="shared" si="2"/>
        <v>5.949999999999999</v>
      </c>
      <c r="N23" s="10" t="s">
        <v>16</v>
      </c>
      <c r="O23" s="44">
        <v>106.737043436307</v>
      </c>
      <c r="P23" s="44">
        <v>105.40196816377028</v>
      </c>
      <c r="Q23" s="44">
        <v>104.09772390415931</v>
      </c>
      <c r="R23" s="44">
        <v>102.8393670510095</v>
      </c>
      <c r="S23" s="44">
        <v>97.59124548650747</v>
      </c>
      <c r="T23" s="44">
        <v>91.17704342310152</v>
      </c>
      <c r="U23" s="44">
        <v>82.2255662459953</v>
      </c>
      <c r="V23" s="44">
        <v>58</v>
      </c>
    </row>
    <row r="24" spans="2:22" ht="12.75">
      <c r="B24" s="10" t="s">
        <v>6</v>
      </c>
      <c r="C24" s="12">
        <v>86.93</v>
      </c>
      <c r="D24" s="26">
        <f t="shared" si="1"/>
        <v>0.026079000000000005</v>
      </c>
      <c r="E24" s="26">
        <f t="shared" si="1"/>
        <v>0.12170200000000002</v>
      </c>
      <c r="F24" s="26">
        <f t="shared" si="1"/>
        <v>0.582431</v>
      </c>
      <c r="G24" s="26">
        <f t="shared" si="1"/>
        <v>6.719689000000001</v>
      </c>
      <c r="H24" s="26">
        <f t="shared" si="1"/>
        <v>70.00472900000001</v>
      </c>
      <c r="I24" s="26">
        <f t="shared" si="1"/>
        <v>7.684612</v>
      </c>
      <c r="J24" s="26">
        <f t="shared" si="1"/>
        <v>0.8693000000000001</v>
      </c>
      <c r="K24" s="26">
        <f t="shared" si="1"/>
        <v>0.9214580000000001</v>
      </c>
      <c r="L24" s="39">
        <f t="shared" si="2"/>
        <v>86.93</v>
      </c>
      <c r="N24" s="10" t="s">
        <v>19</v>
      </c>
      <c r="O24" s="44">
        <v>106.737043436307</v>
      </c>
      <c r="P24" s="44">
        <v>105.40196816377028</v>
      </c>
      <c r="Q24" s="44">
        <v>104.09772390415931</v>
      </c>
      <c r="R24" s="44">
        <v>102.8393670510095</v>
      </c>
      <c r="S24" s="44">
        <v>97.59124548650747</v>
      </c>
      <c r="T24" s="44">
        <v>91.17704342310152</v>
      </c>
      <c r="U24" s="44">
        <v>82.2255662459953</v>
      </c>
      <c r="V24" s="44">
        <v>58</v>
      </c>
    </row>
    <row r="25" spans="2:12" ht="12.75">
      <c r="B25" s="10" t="s">
        <v>7</v>
      </c>
      <c r="C25" s="12">
        <v>5.3</v>
      </c>
      <c r="D25" s="26">
        <f t="shared" si="1"/>
        <v>0.00159</v>
      </c>
      <c r="E25" s="26">
        <f t="shared" si="1"/>
        <v>0.0074199999999999995</v>
      </c>
      <c r="F25" s="26">
        <f t="shared" si="1"/>
        <v>0.03551</v>
      </c>
      <c r="G25" s="26">
        <f t="shared" si="1"/>
        <v>0.40969</v>
      </c>
      <c r="H25" s="26">
        <f t="shared" si="1"/>
        <v>4.26809</v>
      </c>
      <c r="I25" s="26">
        <f t="shared" si="1"/>
        <v>0.46852</v>
      </c>
      <c r="J25" s="26">
        <f t="shared" si="1"/>
        <v>0.053</v>
      </c>
      <c r="K25" s="26">
        <f t="shared" si="1"/>
        <v>0.05618</v>
      </c>
      <c r="L25" s="39">
        <f t="shared" si="2"/>
        <v>5.3</v>
      </c>
    </row>
    <row r="26" spans="2:12" ht="12.75">
      <c r="B26" s="10" t="s">
        <v>15</v>
      </c>
      <c r="C26" s="12">
        <v>1.17</v>
      </c>
      <c r="D26" s="26">
        <f t="shared" si="1"/>
        <v>0.00035099999999999997</v>
      </c>
      <c r="E26" s="26">
        <f t="shared" si="1"/>
        <v>0.001638</v>
      </c>
      <c r="F26" s="26">
        <f t="shared" si="1"/>
        <v>0.007839</v>
      </c>
      <c r="G26" s="26">
        <f t="shared" si="1"/>
        <v>0.09044100000000001</v>
      </c>
      <c r="H26" s="26">
        <f t="shared" si="1"/>
        <v>0.9422010000000001</v>
      </c>
      <c r="I26" s="26">
        <f t="shared" si="1"/>
        <v>0.10342799999999999</v>
      </c>
      <c r="J26" s="26">
        <f t="shared" si="1"/>
        <v>0.011699999999999999</v>
      </c>
      <c r="K26" s="26">
        <f t="shared" si="1"/>
        <v>0.012402</v>
      </c>
      <c r="L26" s="39">
        <f t="shared" si="2"/>
        <v>1.1700000000000002</v>
      </c>
    </row>
    <row r="27" spans="2:14" ht="12.75">
      <c r="B27" s="10" t="s">
        <v>16</v>
      </c>
      <c r="C27" s="12">
        <v>0.12</v>
      </c>
      <c r="D27" s="26">
        <f t="shared" si="1"/>
        <v>3.6E-05</v>
      </c>
      <c r="E27" s="26">
        <f t="shared" si="1"/>
        <v>0.00016800000000000002</v>
      </c>
      <c r="F27" s="26">
        <f t="shared" si="1"/>
        <v>0.000804</v>
      </c>
      <c r="G27" s="26">
        <f t="shared" si="1"/>
        <v>0.009276</v>
      </c>
      <c r="H27" s="26">
        <f t="shared" si="1"/>
        <v>0.096636</v>
      </c>
      <c r="I27" s="26">
        <f t="shared" si="1"/>
        <v>0.010608</v>
      </c>
      <c r="J27" s="26">
        <f t="shared" si="1"/>
        <v>0.0012</v>
      </c>
      <c r="K27" s="26">
        <f t="shared" si="1"/>
        <v>0.0012720000000000001</v>
      </c>
      <c r="L27" s="39">
        <f t="shared" si="2"/>
        <v>0.12</v>
      </c>
      <c r="N27" s="43" t="s">
        <v>50</v>
      </c>
    </row>
    <row r="28" spans="2:22" ht="12.75">
      <c r="B28" s="10" t="s">
        <v>19</v>
      </c>
      <c r="C28" s="12">
        <v>0.18</v>
      </c>
      <c r="D28" s="26">
        <f t="shared" si="1"/>
        <v>5.399999999999999E-05</v>
      </c>
      <c r="E28" s="26">
        <f t="shared" si="1"/>
        <v>0.000252</v>
      </c>
      <c r="F28" s="26">
        <f t="shared" si="1"/>
        <v>0.001206</v>
      </c>
      <c r="G28" s="26">
        <f t="shared" si="1"/>
        <v>0.013914</v>
      </c>
      <c r="H28" s="26">
        <f t="shared" si="1"/>
        <v>0.144954</v>
      </c>
      <c r="I28" s="26">
        <f t="shared" si="1"/>
        <v>0.015912</v>
      </c>
      <c r="J28" s="26">
        <f t="shared" si="1"/>
        <v>0.0018</v>
      </c>
      <c r="K28" s="26">
        <f t="shared" si="1"/>
        <v>0.001908</v>
      </c>
      <c r="L28" s="39">
        <f t="shared" si="2"/>
        <v>0.18</v>
      </c>
      <c r="N28" s="6"/>
      <c r="O28" s="7" t="s">
        <v>12</v>
      </c>
      <c r="P28" s="7" t="s">
        <v>13</v>
      </c>
      <c r="Q28" s="7" t="s">
        <v>14</v>
      </c>
      <c r="R28" s="7" t="s">
        <v>6</v>
      </c>
      <c r="S28" s="7" t="s">
        <v>7</v>
      </c>
      <c r="T28" s="7" t="s">
        <v>15</v>
      </c>
      <c r="U28" s="7" t="s">
        <v>16</v>
      </c>
      <c r="V28" s="7" t="s">
        <v>19</v>
      </c>
    </row>
    <row r="29" spans="3:22" ht="12.75">
      <c r="C29" s="39"/>
      <c r="L29" s="39">
        <f>SUM(L21:L28)</f>
        <v>100.00000000000001</v>
      </c>
      <c r="N29" s="11" t="s">
        <v>12</v>
      </c>
      <c r="O29" s="44">
        <v>0.02</v>
      </c>
      <c r="P29" s="44">
        <v>0.02</v>
      </c>
      <c r="Q29" s="44">
        <v>0.02</v>
      </c>
      <c r="R29" s="44">
        <v>0.02</v>
      </c>
      <c r="S29" s="44">
        <v>0.02</v>
      </c>
      <c r="T29" s="44">
        <v>0.02</v>
      </c>
      <c r="U29" s="44">
        <v>0.02</v>
      </c>
      <c r="V29" s="44">
        <v>0.02</v>
      </c>
    </row>
    <row r="30" spans="14:22" ht="12.75">
      <c r="N30" s="10" t="s">
        <v>13</v>
      </c>
      <c r="O30" s="44">
        <v>0.33</v>
      </c>
      <c r="P30" s="44">
        <v>0.33</v>
      </c>
      <c r="Q30" s="44">
        <v>0.33</v>
      </c>
      <c r="R30" s="44">
        <v>0.33</v>
      </c>
      <c r="S30" s="44">
        <v>0.33</v>
      </c>
      <c r="T30" s="44">
        <v>0.33</v>
      </c>
      <c r="U30" s="44">
        <v>0.33</v>
      </c>
      <c r="V30" s="44">
        <v>0.33</v>
      </c>
    </row>
    <row r="31" spans="2:22" ht="12.75">
      <c r="B31" s="8" t="s">
        <v>27</v>
      </c>
      <c r="N31" s="10" t="s">
        <v>14</v>
      </c>
      <c r="O31" s="44">
        <v>5.95</v>
      </c>
      <c r="P31" s="44">
        <v>5.95</v>
      </c>
      <c r="Q31" s="44">
        <v>5.95</v>
      </c>
      <c r="R31" s="44">
        <v>5.95</v>
      </c>
      <c r="S31" s="44">
        <v>5.95</v>
      </c>
      <c r="T31" s="44">
        <v>5.95</v>
      </c>
      <c r="U31" s="44">
        <v>5.95</v>
      </c>
      <c r="V31" s="44">
        <v>5.95</v>
      </c>
    </row>
    <row r="32" spans="2:22" ht="12.75">
      <c r="B32" s="6"/>
      <c r="C32" s="7" t="s">
        <v>12</v>
      </c>
      <c r="D32" s="7" t="s">
        <v>13</v>
      </c>
      <c r="E32" s="7" t="s">
        <v>14</v>
      </c>
      <c r="F32" s="7" t="s">
        <v>6</v>
      </c>
      <c r="G32" s="7" t="s">
        <v>7</v>
      </c>
      <c r="H32" s="7" t="s">
        <v>15</v>
      </c>
      <c r="I32" s="7" t="s">
        <v>16</v>
      </c>
      <c r="J32" s="7" t="s">
        <v>19</v>
      </c>
      <c r="N32" s="10" t="s">
        <v>6</v>
      </c>
      <c r="O32" s="44">
        <v>86.93</v>
      </c>
      <c r="P32" s="44">
        <v>86.93</v>
      </c>
      <c r="Q32" s="44">
        <v>86.93</v>
      </c>
      <c r="R32" s="44">
        <v>86.93</v>
      </c>
      <c r="S32" s="44">
        <v>86.93</v>
      </c>
      <c r="T32" s="44">
        <v>86.93</v>
      </c>
      <c r="U32" s="44">
        <v>86.93</v>
      </c>
      <c r="V32" s="44">
        <v>86.93</v>
      </c>
    </row>
    <row r="33" spans="2:22" ht="12.75">
      <c r="B33" s="11" t="s">
        <v>12</v>
      </c>
      <c r="C33" s="27">
        <f aca="true" t="shared" si="3" ref="C33:J40">D7*D21/100</f>
        <v>1.2648764317316755E-05</v>
      </c>
      <c r="D33" s="27">
        <f t="shared" si="3"/>
        <v>5.8653745737834585E-05</v>
      </c>
      <c r="E33" s="27">
        <f t="shared" si="3"/>
        <v>0.0002789523815803296</v>
      </c>
      <c r="F33" s="27">
        <f t="shared" si="3"/>
        <v>0.0031989068621785855</v>
      </c>
      <c r="G33" s="27">
        <f t="shared" si="3"/>
        <v>0.0324804774646559</v>
      </c>
      <c r="H33" s="27">
        <f t="shared" si="3"/>
        <v>0.0034520684186025315</v>
      </c>
      <c r="I33" s="27">
        <f t="shared" si="3"/>
        <v>0.00037260252286326845</v>
      </c>
      <c r="J33" s="27">
        <f t="shared" si="3"/>
        <v>0.0003436004737935545</v>
      </c>
      <c r="N33" s="10" t="s">
        <v>7</v>
      </c>
      <c r="O33" s="44">
        <v>5.3</v>
      </c>
      <c r="P33" s="44">
        <v>5.3</v>
      </c>
      <c r="Q33" s="44">
        <v>5.3</v>
      </c>
      <c r="R33" s="44">
        <v>5.3</v>
      </c>
      <c r="S33" s="44">
        <v>5.3</v>
      </c>
      <c r="T33" s="44">
        <v>5.3</v>
      </c>
      <c r="U33" s="44">
        <v>5.3</v>
      </c>
      <c r="V33" s="44">
        <v>5.3</v>
      </c>
    </row>
    <row r="34" spans="2:22" ht="12.75">
      <c r="B34" s="10" t="s">
        <v>13</v>
      </c>
      <c r="C34" s="27">
        <f t="shared" si="3"/>
        <v>0.00020740268163186117</v>
      </c>
      <c r="D34" s="27">
        <f t="shared" si="3"/>
        <v>0.0009617111331895657</v>
      </c>
      <c r="E34" s="27">
        <f t="shared" si="3"/>
        <v>0.004573637868255781</v>
      </c>
      <c r="F34" s="27">
        <f t="shared" si="3"/>
        <v>0.05244649936468402</v>
      </c>
      <c r="G34" s="27">
        <f t="shared" si="3"/>
        <v>0.5324330651335132</v>
      </c>
      <c r="H34" s="27">
        <f t="shared" si="3"/>
        <v>0.05657549365033612</v>
      </c>
      <c r="I34" s="27">
        <f t="shared" si="3"/>
        <v>0.006104543973781751</v>
      </c>
      <c r="J34" s="27">
        <f t="shared" si="3"/>
        <v>0.005623406304923743</v>
      </c>
      <c r="N34" s="10" t="s">
        <v>15</v>
      </c>
      <c r="O34" s="44">
        <v>1.17</v>
      </c>
      <c r="P34" s="44">
        <v>1.17</v>
      </c>
      <c r="Q34" s="44">
        <v>1.17</v>
      </c>
      <c r="R34" s="44">
        <v>1.17</v>
      </c>
      <c r="S34" s="44">
        <v>1.17</v>
      </c>
      <c r="T34" s="44">
        <v>1.17</v>
      </c>
      <c r="U34" s="44">
        <v>1.17</v>
      </c>
      <c r="V34" s="44">
        <v>1.17</v>
      </c>
    </row>
    <row r="35" spans="2:22" ht="12.75">
      <c r="B35" s="10" t="s">
        <v>14</v>
      </c>
      <c r="C35" s="27">
        <f t="shared" si="3"/>
        <v>0.0037169518949465904</v>
      </c>
      <c r="D35" s="27">
        <f t="shared" si="3"/>
        <v>0.017234563739548448</v>
      </c>
      <c r="E35" s="27">
        <f t="shared" si="3"/>
        <v>0.08195976092231652</v>
      </c>
      <c r="F35" s="27">
        <f t="shared" si="3"/>
        <v>0.9398078270485202</v>
      </c>
      <c r="G35" s="27">
        <f t="shared" si="3"/>
        <v>9.539313760207705</v>
      </c>
      <c r="H35" s="27">
        <f t="shared" si="3"/>
        <v>1.0134193369748037</v>
      </c>
      <c r="I35" s="27">
        <f t="shared" si="3"/>
        <v>0.10931406756998424</v>
      </c>
      <c r="J35" s="27">
        <f t="shared" si="3"/>
        <v>0.10059384699283404</v>
      </c>
      <c r="N35" s="10" t="s">
        <v>16</v>
      </c>
      <c r="O35" s="44">
        <v>0.12</v>
      </c>
      <c r="P35" s="44">
        <v>0.12</v>
      </c>
      <c r="Q35" s="44">
        <v>0.12</v>
      </c>
      <c r="R35" s="44">
        <v>0.12</v>
      </c>
      <c r="S35" s="44">
        <v>0.12</v>
      </c>
      <c r="T35" s="44">
        <v>0.12</v>
      </c>
      <c r="U35" s="44">
        <v>0.12</v>
      </c>
      <c r="V35" s="44">
        <v>0.12</v>
      </c>
    </row>
    <row r="36" spans="2:22" ht="12.75">
      <c r="B36" s="10" t="s">
        <v>6</v>
      </c>
      <c r="C36" s="27">
        <f t="shared" si="3"/>
        <v>0.05397575125546864</v>
      </c>
      <c r="D36" s="27">
        <f t="shared" si="3"/>
        <v>0.25026202588400437</v>
      </c>
      <c r="E36" s="27">
        <f t="shared" si="3"/>
        <v>1.190086229561183</v>
      </c>
      <c r="F36" s="27">
        <f t="shared" si="3"/>
        <v>13.645840175507319</v>
      </c>
      <c r="G36" s="27">
        <f t="shared" si="3"/>
        <v>138.48641721711826</v>
      </c>
      <c r="H36" s="27">
        <f t="shared" si="3"/>
        <v>14.709129075063302</v>
      </c>
      <c r="I36" s="27">
        <f t="shared" si="3"/>
        <v>1.5861134373002415</v>
      </c>
      <c r="J36" s="27">
        <f t="shared" si="3"/>
        <v>1.458051825319233</v>
      </c>
      <c r="N36" s="10" t="s">
        <v>19</v>
      </c>
      <c r="O36" s="44">
        <v>0.18</v>
      </c>
      <c r="P36" s="44">
        <v>0.18</v>
      </c>
      <c r="Q36" s="44">
        <v>0.18</v>
      </c>
      <c r="R36" s="44">
        <v>0.18</v>
      </c>
      <c r="S36" s="44">
        <v>0.18</v>
      </c>
      <c r="T36" s="44">
        <v>0.18</v>
      </c>
      <c r="U36" s="44">
        <v>0.18</v>
      </c>
      <c r="V36" s="44">
        <v>0.18</v>
      </c>
    </row>
    <row r="37" spans="2:10" ht="12.75">
      <c r="B37" s="10" t="s">
        <v>7</v>
      </c>
      <c r="C37" s="27">
        <f t="shared" si="3"/>
        <v>0.003209140875005866</v>
      </c>
      <c r="D37" s="27">
        <f t="shared" si="3"/>
        <v>0.014876928164805148</v>
      </c>
      <c r="E37" s="27">
        <f t="shared" si="3"/>
        <v>0.07073359050926536</v>
      </c>
      <c r="F37" s="27">
        <f t="shared" si="3"/>
        <v>0.8109202417435861</v>
      </c>
      <c r="G37" s="27">
        <f t="shared" si="3"/>
        <v>8.224052934425147</v>
      </c>
      <c r="H37" s="27">
        <f t="shared" si="3"/>
        <v>0.8727251324398583</v>
      </c>
      <c r="I37" s="27">
        <f t="shared" si="3"/>
        <v>0.09398027958933032</v>
      </c>
      <c r="J37" s="27">
        <f t="shared" si="3"/>
        <v>0.08600917324768999</v>
      </c>
    </row>
    <row r="38" spans="2:10" ht="12.75">
      <c r="B38" s="10" t="s">
        <v>15</v>
      </c>
      <c r="C38" s="27">
        <f t="shared" si="3"/>
        <v>0.0006862923803785037</v>
      </c>
      <c r="D38" s="27">
        <f t="shared" si="3"/>
        <v>0.0031808292421355326</v>
      </c>
      <c r="E38" s="27">
        <f t="shared" si="3"/>
        <v>0.01512030023699486</v>
      </c>
      <c r="F38" s="27">
        <f t="shared" si="3"/>
        <v>0.17330957251123424</v>
      </c>
      <c r="G38" s="27">
        <f t="shared" si="3"/>
        <v>1.7560657133217066</v>
      </c>
      <c r="H38" s="27">
        <f t="shared" si="3"/>
        <v>0.18613409127120759</v>
      </c>
      <c r="I38" s="27">
        <f t="shared" si="3"/>
        <v>0.02000856984801699</v>
      </c>
      <c r="J38" s="27">
        <f t="shared" si="3"/>
        <v>0.01820462931306967</v>
      </c>
    </row>
    <row r="39" spans="2:14" ht="12.75">
      <c r="B39" s="10" t="s">
        <v>16</v>
      </c>
      <c r="C39" s="27">
        <f t="shared" si="3"/>
        <v>6.721588576038057E-05</v>
      </c>
      <c r="D39" s="27">
        <f t="shared" si="3"/>
        <v>0.000311431207090581</v>
      </c>
      <c r="E39" s="27">
        <f t="shared" si="3"/>
        <v>0.0014799346529433652</v>
      </c>
      <c r="F39" s="27">
        <f t="shared" si="3"/>
        <v>0.01695774476942453</v>
      </c>
      <c r="G39" s="27">
        <f t="shared" si="3"/>
        <v>0.17159170936934665</v>
      </c>
      <c r="H39" s="27">
        <f t="shared" si="3"/>
        <v>0.01815567620265797</v>
      </c>
      <c r="I39" s="27">
        <f t="shared" si="3"/>
        <v>0.0019463917990622784</v>
      </c>
      <c r="J39" s="27">
        <f t="shared" si="3"/>
        <v>0.0017550261043569554</v>
      </c>
      <c r="N39" s="43" t="s">
        <v>51</v>
      </c>
    </row>
    <row r="40" spans="2:22" ht="12.75">
      <c r="B40" s="10" t="s">
        <v>19</v>
      </c>
      <c r="C40" s="27">
        <f t="shared" si="3"/>
        <v>8.895800345560577E-05</v>
      </c>
      <c r="D40" s="27">
        <f t="shared" si="3"/>
        <v>0.00041177295977270107</v>
      </c>
      <c r="E40" s="27">
        <f t="shared" si="3"/>
        <v>0.001954898550284161</v>
      </c>
      <c r="F40" s="27">
        <f t="shared" si="3"/>
        <v>0.02237918953147746</v>
      </c>
      <c r="G40" s="27">
        <f t="shared" si="3"/>
        <v>0.22553573398251206</v>
      </c>
      <c r="H40" s="27">
        <f t="shared" si="3"/>
        <v>0.02373705114948391</v>
      </c>
      <c r="I40" s="27">
        <f t="shared" si="3"/>
        <v>0.0025240601924279155</v>
      </c>
      <c r="J40" s="27">
        <f t="shared" si="3"/>
        <v>0.0022132799999999998</v>
      </c>
      <c r="N40" s="6"/>
      <c r="O40" s="7" t="s">
        <v>12</v>
      </c>
      <c r="P40" s="7" t="s">
        <v>13</v>
      </c>
      <c r="Q40" s="7" t="s">
        <v>14</v>
      </c>
      <c r="R40" s="7" t="s">
        <v>6</v>
      </c>
      <c r="S40" s="7" t="s">
        <v>7</v>
      </c>
      <c r="T40" s="7" t="s">
        <v>15</v>
      </c>
      <c r="U40" s="7" t="s">
        <v>16</v>
      </c>
      <c r="V40" s="7" t="s">
        <v>19</v>
      </c>
    </row>
    <row r="41" spans="2:22" ht="12.75">
      <c r="B41" s="41" t="s">
        <v>55</v>
      </c>
      <c r="C41" s="45">
        <f aca="true" t="shared" si="4" ref="C41:J41">SUM(C33:C40)</f>
        <v>0.061964361740964764</v>
      </c>
      <c r="D41" s="45">
        <f t="shared" si="4"/>
        <v>0.28729791607628413</v>
      </c>
      <c r="E41" s="45">
        <f t="shared" si="4"/>
        <v>1.3661873046828232</v>
      </c>
      <c r="F41" s="45">
        <f t="shared" si="4"/>
        <v>15.664860157338424</v>
      </c>
      <c r="G41" s="45">
        <f t="shared" si="4"/>
        <v>158.96789061102285</v>
      </c>
      <c r="H41" s="45">
        <f t="shared" si="4"/>
        <v>16.88332792517025</v>
      </c>
      <c r="I41" s="45">
        <f t="shared" si="4"/>
        <v>1.8203639527957083</v>
      </c>
      <c r="J41" s="45">
        <f t="shared" si="4"/>
        <v>1.672794787755901</v>
      </c>
      <c r="K41" s="46">
        <f>SUM(C41:J41)</f>
        <v>196.7246870165832</v>
      </c>
      <c r="N41" s="11" t="s">
        <v>12</v>
      </c>
      <c r="O41" s="44">
        <v>0.03</v>
      </c>
      <c r="P41" s="44">
        <v>0.14</v>
      </c>
      <c r="Q41" s="44">
        <v>0.67</v>
      </c>
      <c r="R41" s="44">
        <v>7.73</v>
      </c>
      <c r="S41" s="44">
        <v>80.53</v>
      </c>
      <c r="T41" s="44">
        <v>8.84</v>
      </c>
      <c r="U41" s="44">
        <v>1</v>
      </c>
      <c r="V41" s="44">
        <v>1.06</v>
      </c>
    </row>
    <row r="42" spans="14:22" ht="12.75">
      <c r="N42" s="10" t="s">
        <v>13</v>
      </c>
      <c r="O42" s="44">
        <v>0.03</v>
      </c>
      <c r="P42" s="44">
        <v>0.14</v>
      </c>
      <c r="Q42" s="44">
        <v>0.67</v>
      </c>
      <c r="R42" s="44">
        <v>7.73</v>
      </c>
      <c r="S42" s="44">
        <v>80.53</v>
      </c>
      <c r="T42" s="44">
        <v>8.84</v>
      </c>
      <c r="U42" s="44">
        <v>1</v>
      </c>
      <c r="V42" s="44">
        <v>1.06</v>
      </c>
    </row>
    <row r="43" spans="14:22" ht="12.75">
      <c r="N43" s="10" t="s">
        <v>14</v>
      </c>
      <c r="O43" s="44">
        <v>0.03</v>
      </c>
      <c r="P43" s="44">
        <v>0.14</v>
      </c>
      <c r="Q43" s="44">
        <v>0.67</v>
      </c>
      <c r="R43" s="44">
        <v>7.73</v>
      </c>
      <c r="S43" s="44">
        <v>80.53</v>
      </c>
      <c r="T43" s="44">
        <v>8.84</v>
      </c>
      <c r="U43" s="44">
        <v>1</v>
      </c>
      <c r="V43" s="44">
        <v>1.06</v>
      </c>
    </row>
    <row r="44" spans="2:22" ht="12.75">
      <c r="B44" s="8" t="s">
        <v>31</v>
      </c>
      <c r="N44" s="10" t="s">
        <v>6</v>
      </c>
      <c r="O44" s="44">
        <v>0.03</v>
      </c>
      <c r="P44" s="44">
        <v>0.14</v>
      </c>
      <c r="Q44" s="44">
        <v>0.67</v>
      </c>
      <c r="R44" s="44">
        <v>7.73</v>
      </c>
      <c r="S44" s="44">
        <v>80.53</v>
      </c>
      <c r="T44" s="44">
        <v>8.84</v>
      </c>
      <c r="U44" s="44">
        <v>1</v>
      </c>
      <c r="V44" s="44">
        <v>1.06</v>
      </c>
    </row>
    <row r="45" spans="2:22" ht="12.75">
      <c r="B45" s="6"/>
      <c r="C45" s="7" t="s">
        <v>12</v>
      </c>
      <c r="D45" s="7" t="s">
        <v>13</v>
      </c>
      <c r="E45" s="7" t="s">
        <v>14</v>
      </c>
      <c r="F45" s="7" t="s">
        <v>6</v>
      </c>
      <c r="G45" s="7" t="s">
        <v>7</v>
      </c>
      <c r="H45" s="7" t="s">
        <v>15</v>
      </c>
      <c r="I45" s="7" t="s">
        <v>16</v>
      </c>
      <c r="J45" s="7" t="s">
        <v>19</v>
      </c>
      <c r="N45" s="10" t="s">
        <v>7</v>
      </c>
      <c r="O45" s="44">
        <v>0.03</v>
      </c>
      <c r="P45" s="44">
        <v>0.14</v>
      </c>
      <c r="Q45" s="44">
        <v>0.67</v>
      </c>
      <c r="R45" s="44">
        <v>7.73</v>
      </c>
      <c r="S45" s="44">
        <v>80.53</v>
      </c>
      <c r="T45" s="44">
        <v>8.84</v>
      </c>
      <c r="U45" s="44">
        <v>1</v>
      </c>
      <c r="V45" s="44">
        <v>1.06</v>
      </c>
    </row>
    <row r="46" spans="2:22" ht="12.75">
      <c r="B46" s="11" t="s">
        <v>12</v>
      </c>
      <c r="C46" s="27">
        <f aca="true" t="shared" si="5" ref="C46:C51">D21*(D7-$K$41)^2/100</f>
        <v>1.1908391882121788E-05</v>
      </c>
      <c r="D46" s="27">
        <f aca="true" t="shared" si="6" ref="D46:J46">E21*(E7-$K$41)^2/100</f>
        <v>4.553875349677379E-05</v>
      </c>
      <c r="E46" s="27">
        <f t="shared" si="6"/>
        <v>0.00017563844455291213</v>
      </c>
      <c r="F46" s="27">
        <f t="shared" si="6"/>
        <v>0.0016054243305636292</v>
      </c>
      <c r="G46" s="27">
        <f t="shared" si="6"/>
        <v>0.003934030814816143</v>
      </c>
      <c r="H46" s="27">
        <f t="shared" si="6"/>
        <v>3.8306055799402034E-05</v>
      </c>
      <c r="I46" s="27">
        <f t="shared" si="6"/>
        <v>0.0002172956018499377</v>
      </c>
      <c r="J46" s="27">
        <f t="shared" si="6"/>
        <v>0.0025451715859897846</v>
      </c>
      <c r="N46" s="10" t="s">
        <v>15</v>
      </c>
      <c r="O46" s="44">
        <v>0.03</v>
      </c>
      <c r="P46" s="44">
        <v>0.14</v>
      </c>
      <c r="Q46" s="44">
        <v>0.67</v>
      </c>
      <c r="R46" s="44">
        <v>7.73</v>
      </c>
      <c r="S46" s="44">
        <v>80.53</v>
      </c>
      <c r="T46" s="44">
        <v>8.84</v>
      </c>
      <c r="U46" s="44">
        <v>1</v>
      </c>
      <c r="V46" s="44">
        <v>1.06</v>
      </c>
    </row>
    <row r="47" spans="2:22" ht="12.75">
      <c r="B47" s="10" t="s">
        <v>13</v>
      </c>
      <c r="C47" s="27">
        <f t="shared" si="5"/>
        <v>0.00016151730527796775</v>
      </c>
      <c r="D47" s="27">
        <f aca="true" t="shared" si="7" ref="D47:J51">E22*(E8-$K$41)^2/100</f>
        <v>0.0006044136399304744</v>
      </c>
      <c r="E47" s="27">
        <f t="shared" si="7"/>
        <v>0.0022704957121747996</v>
      </c>
      <c r="F47" s="27">
        <f t="shared" si="7"/>
        <v>0.020093658167743465</v>
      </c>
      <c r="G47" s="27">
        <f t="shared" si="7"/>
        <v>0.03496296361523645</v>
      </c>
      <c r="H47" s="27">
        <f t="shared" si="7"/>
        <v>0.0022659437407551515</v>
      </c>
      <c r="I47" s="27">
        <f t="shared" si="7"/>
        <v>0.004547153257191704</v>
      </c>
      <c r="J47" s="27">
        <f t="shared" si="7"/>
        <v>0.045243638930301006</v>
      </c>
      <c r="N47" s="10" t="s">
        <v>16</v>
      </c>
      <c r="O47" s="44">
        <v>0.03</v>
      </c>
      <c r="P47" s="44">
        <v>0.14</v>
      </c>
      <c r="Q47" s="44">
        <v>0.67</v>
      </c>
      <c r="R47" s="44">
        <v>7.73</v>
      </c>
      <c r="S47" s="44">
        <v>80.53</v>
      </c>
      <c r="T47" s="44">
        <v>8.84</v>
      </c>
      <c r="U47" s="44">
        <v>1</v>
      </c>
      <c r="V47" s="44">
        <v>1.06</v>
      </c>
    </row>
    <row r="48" spans="2:22" ht="12.75">
      <c r="B48" s="10" t="s">
        <v>14</v>
      </c>
      <c r="C48" s="27">
        <f t="shared" si="5"/>
        <v>0.0023639119465583484</v>
      </c>
      <c r="D48" s="27">
        <f t="shared" si="7"/>
        <v>0.008620434607487314</v>
      </c>
      <c r="E48" s="27">
        <f t="shared" si="7"/>
        <v>0.03135459382620748</v>
      </c>
      <c r="F48" s="27">
        <f t="shared" si="7"/>
        <v>0.2663745207227411</v>
      </c>
      <c r="G48" s="27">
        <f t="shared" si="7"/>
        <v>0.267347693763438</v>
      </c>
      <c r="H48" s="27">
        <f t="shared" si="7"/>
        <v>0.08636284496826135</v>
      </c>
      <c r="I48" s="27">
        <f t="shared" si="7"/>
        <v>0.10061015888915423</v>
      </c>
      <c r="J48" s="27">
        <f t="shared" si="7"/>
        <v>0.874155382506726</v>
      </c>
      <c r="N48" s="10" t="s">
        <v>19</v>
      </c>
      <c r="O48" s="44">
        <v>0.03</v>
      </c>
      <c r="P48" s="44">
        <v>0.14</v>
      </c>
      <c r="Q48" s="44">
        <v>0.67</v>
      </c>
      <c r="R48" s="44">
        <v>7.73</v>
      </c>
      <c r="S48" s="44">
        <v>80.53</v>
      </c>
      <c r="T48" s="44">
        <v>8.84</v>
      </c>
      <c r="U48" s="44">
        <v>1</v>
      </c>
      <c r="V48" s="44">
        <v>1.06</v>
      </c>
    </row>
    <row r="49" spans="2:10" ht="12.75">
      <c r="B49" s="10" t="s">
        <v>6</v>
      </c>
      <c r="C49" s="27">
        <f t="shared" si="5"/>
        <v>0.0273751185728875</v>
      </c>
      <c r="D49" s="27">
        <f t="shared" si="7"/>
        <v>0.09662579946975906</v>
      </c>
      <c r="E49" s="27">
        <f t="shared" si="7"/>
        <v>0.3369582252248305</v>
      </c>
      <c r="F49" s="27">
        <f t="shared" si="7"/>
        <v>2.7076771020315533</v>
      </c>
      <c r="G49" s="27">
        <f t="shared" si="7"/>
        <v>0.8465758766351624</v>
      </c>
      <c r="H49" s="27">
        <f t="shared" si="7"/>
        <v>2.1704468807368866</v>
      </c>
      <c r="I49" s="27">
        <f t="shared" si="7"/>
        <v>1.7691865182796147</v>
      </c>
      <c r="J49" s="27">
        <f t="shared" si="7"/>
        <v>13.65232212178044</v>
      </c>
    </row>
    <row r="50" spans="2:10" ht="12.75">
      <c r="B50" s="10" t="s">
        <v>7</v>
      </c>
      <c r="C50" s="27">
        <f t="shared" si="5"/>
        <v>0.0004148692208168291</v>
      </c>
      <c r="D50" s="27">
        <f t="shared" si="7"/>
        <v>0.001056274653366708</v>
      </c>
      <c r="E50" s="27">
        <f t="shared" si="7"/>
        <v>0.002164242461687765</v>
      </c>
      <c r="F50" s="27">
        <f t="shared" si="7"/>
        <v>0.006002198395503084</v>
      </c>
      <c r="G50" s="27">
        <f t="shared" si="7"/>
        <v>0.6958364214174098</v>
      </c>
      <c r="H50" s="27">
        <f t="shared" si="7"/>
        <v>0.5118243218664038</v>
      </c>
      <c r="I50" s="27">
        <f t="shared" si="7"/>
        <v>0.199540821887013</v>
      </c>
      <c r="J50" s="27">
        <f t="shared" si="7"/>
        <v>1.0693790595992758</v>
      </c>
    </row>
    <row r="51" spans="2:10" ht="12.75">
      <c r="B51" s="10" t="s">
        <v>15</v>
      </c>
      <c r="C51" s="27">
        <f t="shared" si="5"/>
        <v>5.052650670674891E-06</v>
      </c>
      <c r="D51" s="27">
        <f t="shared" si="7"/>
        <v>0.00010525056995138971</v>
      </c>
      <c r="E51" s="27">
        <f t="shared" si="7"/>
        <v>0.0011553729506798493</v>
      </c>
      <c r="F51" s="27">
        <f t="shared" si="7"/>
        <v>0.023500358763980614</v>
      </c>
      <c r="G51" s="27">
        <f t="shared" si="7"/>
        <v>1.0084493953976195</v>
      </c>
      <c r="H51" s="27">
        <f t="shared" si="7"/>
        <v>0.2905195702231157</v>
      </c>
      <c r="I51" s="27">
        <f t="shared" si="7"/>
        <v>0.07734511745147754</v>
      </c>
      <c r="J51" s="27">
        <f t="shared" si="7"/>
        <v>0.3092671318779516</v>
      </c>
    </row>
    <row r="52" spans="2:10" ht="12.75">
      <c r="B52" s="10" t="s">
        <v>16</v>
      </c>
      <c r="C52" s="27">
        <f aca="true" t="shared" si="8" ref="C52:J52">D27*(D13-$K$41)^2/100</f>
        <v>3.610010079972765E-05</v>
      </c>
      <c r="D52" s="27">
        <f t="shared" si="8"/>
        <v>0.0002163824648957003</v>
      </c>
      <c r="E52" s="27">
        <f t="shared" si="8"/>
        <v>0.0012872344989380813</v>
      </c>
      <c r="F52" s="27">
        <f t="shared" si="8"/>
        <v>0.01795200692739661</v>
      </c>
      <c r="G52" s="27">
        <f t="shared" si="8"/>
        <v>0.3547447321004277</v>
      </c>
      <c r="H52" s="27">
        <f t="shared" si="8"/>
        <v>0.06937886761846586</v>
      </c>
      <c r="I52" s="27">
        <f t="shared" si="8"/>
        <v>0.014304014438337119</v>
      </c>
      <c r="J52" s="27">
        <f t="shared" si="8"/>
        <v>0.043905274964203024</v>
      </c>
    </row>
    <row r="53" spans="2:10" ht="12.75">
      <c r="B53" s="10" t="s">
        <v>19</v>
      </c>
      <c r="C53" s="27">
        <f aca="true" t="shared" si="9" ref="C53:J53">D28*(D14-$K$41)^2/100</f>
        <v>0.0005525330445821439</v>
      </c>
      <c r="D53" s="27">
        <f t="shared" si="9"/>
        <v>0.0027982170511939076</v>
      </c>
      <c r="E53" s="27">
        <f t="shared" si="9"/>
        <v>0.014460260487133341</v>
      </c>
      <c r="F53" s="27">
        <f t="shared" si="9"/>
        <v>0.17917839614185715</v>
      </c>
      <c r="G53" s="27">
        <f t="shared" si="9"/>
        <v>2.4525637159512588</v>
      </c>
      <c r="H53" s="27">
        <f t="shared" si="9"/>
        <v>0.359735060804904</v>
      </c>
      <c r="I53" s="27">
        <f t="shared" si="9"/>
        <v>0.057458711661290574</v>
      </c>
      <c r="J53" s="27">
        <f t="shared" si="9"/>
        <v>0.12433434479209504</v>
      </c>
    </row>
    <row r="54" spans="2:11" ht="12.75">
      <c r="B54" s="41" t="s">
        <v>55</v>
      </c>
      <c r="C54" s="45">
        <f aca="true" t="shared" si="10" ref="C54:J54">SUM(C46:C53)</f>
        <v>0.030921011233475314</v>
      </c>
      <c r="D54" s="45">
        <f t="shared" si="10"/>
        <v>0.11007231121008133</v>
      </c>
      <c r="E54" s="45">
        <f t="shared" si="10"/>
        <v>0.38982606360620475</v>
      </c>
      <c r="F54" s="45">
        <f t="shared" si="10"/>
        <v>3.222383665481339</v>
      </c>
      <c r="G54" s="45">
        <f t="shared" si="10"/>
        <v>5.664414829695368</v>
      </c>
      <c r="H54" s="45">
        <f t="shared" si="10"/>
        <v>3.4905717960145917</v>
      </c>
      <c r="I54" s="45">
        <f t="shared" si="10"/>
        <v>2.223209791465929</v>
      </c>
      <c r="J54" s="45">
        <f t="shared" si="10"/>
        <v>16.121152126036982</v>
      </c>
      <c r="K54" s="46">
        <f>SQRT(SUM(C54:J54))</f>
        <v>5.590398160662975</v>
      </c>
    </row>
    <row r="57" ht="12.75">
      <c r="B57" s="8" t="s">
        <v>54</v>
      </c>
    </row>
    <row r="58" spans="2:9" ht="12.75">
      <c r="B58" s="37" t="s">
        <v>39</v>
      </c>
      <c r="C58" s="59" t="s">
        <v>34</v>
      </c>
      <c r="D58" s="23" t="s">
        <v>36</v>
      </c>
      <c r="E58" s="35" t="s">
        <v>37</v>
      </c>
      <c r="F58" s="33" t="s">
        <v>0</v>
      </c>
      <c r="G58" s="33" t="s">
        <v>0</v>
      </c>
      <c r="H58" s="33" t="s">
        <v>0</v>
      </c>
      <c r="I58" s="33" t="s">
        <v>0</v>
      </c>
    </row>
    <row r="59" spans="2:9" ht="12.75">
      <c r="B59" s="38" t="s">
        <v>38</v>
      </c>
      <c r="C59" s="60"/>
      <c r="D59" s="20" t="s">
        <v>35</v>
      </c>
      <c r="E59" s="36" t="s">
        <v>35</v>
      </c>
      <c r="F59" s="34" t="s">
        <v>68</v>
      </c>
      <c r="G59" s="34" t="s">
        <v>66</v>
      </c>
      <c r="H59" s="34" t="s">
        <v>69</v>
      </c>
      <c r="I59" s="34" t="s">
        <v>67</v>
      </c>
    </row>
    <row r="60" spans="2:9" ht="12.75">
      <c r="B60" s="3">
        <v>0.9</v>
      </c>
      <c r="C60" s="5">
        <f aca="true" t="shared" si="11" ref="C60:C69">NORMSINV(1-B60)</f>
        <v>-1.2815515655446008</v>
      </c>
      <c r="D60" s="48">
        <v>3.286140369148264</v>
      </c>
      <c r="E60" s="48">
        <v>6.366291905152576</v>
      </c>
      <c r="F60" s="49">
        <f>D60+E60</f>
        <v>9.65243227430084</v>
      </c>
      <c r="G60" s="49">
        <f>-C60*$K$54</f>
        <v>7.164383514815293</v>
      </c>
      <c r="H60" s="51">
        <f>F60/$H$10*100</f>
        <v>4.879293717981745</v>
      </c>
      <c r="I60" s="51">
        <f>G60/$H$10*100</f>
        <v>3.6215878530556482</v>
      </c>
    </row>
    <row r="61" spans="2:9" ht="12.75">
      <c r="B61" s="3">
        <v>0.91</v>
      </c>
      <c r="C61" s="5">
        <f t="shared" si="11"/>
        <v>-1.340755033690216</v>
      </c>
      <c r="D61" s="48">
        <v>3.4379492482425786</v>
      </c>
      <c r="E61" s="48">
        <v>6.660393656612121</v>
      </c>
      <c r="F61" s="49">
        <f aca="true" t="shared" si="12" ref="F61:F69">D61+E61</f>
        <v>10.0983429048547</v>
      </c>
      <c r="G61" s="49">
        <f>-C61*$K$54</f>
        <v>7.495354474241409</v>
      </c>
      <c r="H61" s="51">
        <f>F61/$H$10*100</f>
        <v>5.104701042955731</v>
      </c>
      <c r="I61" s="51">
        <f>G61/$H$10*100</f>
        <v>3.788893302839725</v>
      </c>
    </row>
    <row r="62" spans="2:9" ht="12.75">
      <c r="B62" s="3">
        <v>0.92</v>
      </c>
      <c r="C62" s="5">
        <f t="shared" si="11"/>
        <v>-1.4050715603096338</v>
      </c>
      <c r="D62" s="48">
        <v>3.6028689753997547</v>
      </c>
      <c r="E62" s="48">
        <v>6.979895262160649</v>
      </c>
      <c r="F62" s="49">
        <f t="shared" si="12"/>
        <v>10.582764237560404</v>
      </c>
      <c r="G62" s="49">
        <f>-C62*$K$54</f>
        <v>7.854909466354833</v>
      </c>
      <c r="H62" s="51">
        <f>F62/$H$10*100</f>
        <v>5.349575484791532</v>
      </c>
      <c r="I62" s="51">
        <f>G62/$H$10*100</f>
        <v>3.970647949174716</v>
      </c>
    </row>
    <row r="63" spans="2:9" ht="12.75">
      <c r="B63" s="3">
        <v>0.93</v>
      </c>
      <c r="C63" s="5">
        <f t="shared" si="11"/>
        <v>-1.475791028179172</v>
      </c>
      <c r="D63" s="48">
        <v>3.7842070537875845</v>
      </c>
      <c r="E63" s="48">
        <v>7.331204400192262</v>
      </c>
      <c r="F63" s="49">
        <f t="shared" si="12"/>
        <v>11.115411453979846</v>
      </c>
      <c r="G63" s="49">
        <f>-C63*$K$54</f>
        <v>8.250259449455763</v>
      </c>
      <c r="H63" s="51">
        <f>F63/$H$10*100</f>
        <v>5.618828056901818</v>
      </c>
      <c r="I63" s="51">
        <f>G63/$H$10*100</f>
        <v>4.170496923415593</v>
      </c>
    </row>
    <row r="64" spans="2:9" ht="12.75">
      <c r="B64" s="3">
        <v>0.94</v>
      </c>
      <c r="C64" s="5">
        <f t="shared" si="11"/>
        <v>-1.5547735945968548</v>
      </c>
      <c r="D64" s="48">
        <v>3.986733278203522</v>
      </c>
      <c r="E64" s="48">
        <v>7.72356166988932</v>
      </c>
      <c r="F64" s="49">
        <f t="shared" si="12"/>
        <v>11.710294948092843</v>
      </c>
      <c r="G64" s="49">
        <f>-C64*$K$54</f>
        <v>8.69180344348162</v>
      </c>
      <c r="H64" s="51">
        <f>F64/$H$10*100</f>
        <v>5.919540997772136</v>
      </c>
      <c r="I64" s="51">
        <f>G64/$H$10*100</f>
        <v>4.393696918508953</v>
      </c>
    </row>
    <row r="65" spans="2:9" ht="12.75">
      <c r="B65" s="3">
        <v>0.95</v>
      </c>
      <c r="C65" s="5">
        <f t="shared" si="11"/>
        <v>-1.6448536269514742</v>
      </c>
      <c r="D65" s="48">
        <v>4.217715502199248</v>
      </c>
      <c r="E65" s="48">
        <v>8.171047199315828</v>
      </c>
      <c r="F65" s="49">
        <f t="shared" si="12"/>
        <v>12.388762701515075</v>
      </c>
      <c r="G65" s="49">
        <f>-C65*$K$54</f>
        <v>9.195386690669345</v>
      </c>
      <c r="H65" s="51">
        <f>F65/$H$10*100</f>
        <v>6.262505688230539</v>
      </c>
      <c r="I65" s="51">
        <f>G65/$H$10*100</f>
        <v>4.648257686681957</v>
      </c>
    </row>
    <row r="66" spans="2:9" ht="12.75">
      <c r="B66" s="3">
        <v>0.96</v>
      </c>
      <c r="C66" s="5">
        <f t="shared" si="11"/>
        <v>-1.7506860712521712</v>
      </c>
      <c r="D66" s="48">
        <v>4.489089886915766</v>
      </c>
      <c r="E66" s="48">
        <v>8.696785102938708</v>
      </c>
      <c r="F66" s="49">
        <f t="shared" si="12"/>
        <v>13.185874989854474</v>
      </c>
      <c r="G66" s="49">
        <f>-C66*$K$54</f>
        <v>9.787032192626429</v>
      </c>
      <c r="H66" s="51">
        <f>F66/$H$10*100</f>
        <v>6.6654450583803495</v>
      </c>
      <c r="I66" s="51">
        <f>G66/$H$10*100</f>
        <v>4.947333826139299</v>
      </c>
    </row>
    <row r="67" spans="2:9" ht="12.75">
      <c r="B67" s="3">
        <v>0.97</v>
      </c>
      <c r="C67" s="5">
        <f t="shared" si="11"/>
        <v>-1.880793608151254</v>
      </c>
      <c r="D67" s="48">
        <v>4.822710195945494</v>
      </c>
      <c r="E67" s="48">
        <v>9.343113023897534</v>
      </c>
      <c r="F67" s="49">
        <f t="shared" si="12"/>
        <v>14.165823219843027</v>
      </c>
      <c r="G67" s="49">
        <f>-C67*$K$54</f>
        <v>10.51438512759545</v>
      </c>
      <c r="H67" s="51">
        <f>F67/$H$10*100</f>
        <v>7.160807792523627</v>
      </c>
      <c r="I67" s="51">
        <f>G67/$H$10*100</f>
        <v>5.315009921189342</v>
      </c>
    </row>
    <row r="68" spans="2:9" ht="12.75">
      <c r="B68" s="3">
        <v>0.98</v>
      </c>
      <c r="C68" s="5">
        <f t="shared" si="11"/>
        <v>-2.053748910631824</v>
      </c>
      <c r="D68" s="48">
        <v>5.266200272209515</v>
      </c>
      <c r="E68" s="48">
        <v>10.202293389119403</v>
      </c>
      <c r="F68" s="49">
        <f t="shared" si="12"/>
        <v>15.468493661328917</v>
      </c>
      <c r="G68" s="49">
        <f>-C68*$K$54</f>
        <v>11.481274132459736</v>
      </c>
      <c r="H68" s="51">
        <f>F68/$H$10*100</f>
        <v>7.819306243599576</v>
      </c>
      <c r="I68" s="51">
        <f>G68/$H$10*100</f>
        <v>5.803771231639629</v>
      </c>
    </row>
    <row r="69" spans="2:9" ht="12.75">
      <c r="B69" s="3">
        <v>0.99</v>
      </c>
      <c r="C69" s="5">
        <f t="shared" si="11"/>
        <v>-2.3263478740408488</v>
      </c>
      <c r="D69" s="48">
        <v>5.9651955232244</v>
      </c>
      <c r="E69" s="48">
        <v>11.556467985571457</v>
      </c>
      <c r="F69" s="49">
        <f t="shared" si="12"/>
        <v>17.521663508795857</v>
      </c>
      <c r="G69" s="49">
        <f>-C69*$K$54</f>
        <v>13.005210876100183</v>
      </c>
      <c r="H69" s="51">
        <f>F69/$H$10*100</f>
        <v>8.857181304931785</v>
      </c>
      <c r="I69" s="51">
        <f>G69/$H$10*100</f>
        <v>6.574119550958449</v>
      </c>
    </row>
  </sheetData>
  <mergeCells count="9">
    <mergeCell ref="C58:C59"/>
    <mergeCell ref="B20:C20"/>
    <mergeCell ref="D4:K4"/>
    <mergeCell ref="B4:C4"/>
    <mergeCell ref="B18:C18"/>
    <mergeCell ref="D18:K18"/>
    <mergeCell ref="B19:C19"/>
    <mergeCell ref="B6:C6"/>
    <mergeCell ref="B5:C5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6">
      <selection activeCell="N37" sqref="N37"/>
    </sheetView>
  </sheetViews>
  <sheetFormatPr defaultColWidth="9.140625" defaultRowHeight="12.75"/>
  <sheetData>
    <row r="1" ht="15.75">
      <c r="A1" s="47" t="s">
        <v>53</v>
      </c>
    </row>
    <row r="3" ht="12.75">
      <c r="B3" s="13" t="s">
        <v>42</v>
      </c>
    </row>
    <row r="4" spans="2:11" ht="12.75">
      <c r="B4" s="74"/>
      <c r="C4" s="75"/>
      <c r="D4" s="71" t="s">
        <v>43</v>
      </c>
      <c r="E4" s="72"/>
      <c r="F4" s="72"/>
      <c r="G4" s="72"/>
      <c r="H4" s="72"/>
      <c r="I4" s="72"/>
      <c r="J4" s="72"/>
      <c r="K4" s="73"/>
    </row>
    <row r="5" spans="2:11" ht="12.75">
      <c r="B5" s="76" t="s">
        <v>44</v>
      </c>
      <c r="C5" s="77"/>
      <c r="D5" s="7" t="s">
        <v>12</v>
      </c>
      <c r="E5" s="7" t="s">
        <v>13</v>
      </c>
      <c r="F5" s="7" t="s">
        <v>14</v>
      </c>
      <c r="G5" s="7" t="s">
        <v>6</v>
      </c>
      <c r="H5" s="7" t="s">
        <v>7</v>
      </c>
      <c r="I5" s="7" t="s">
        <v>15</v>
      </c>
      <c r="J5" s="7" t="s">
        <v>16</v>
      </c>
      <c r="K5" s="7" t="s">
        <v>19</v>
      </c>
    </row>
    <row r="6" spans="2:11" ht="12.75">
      <c r="B6" s="69" t="s">
        <v>45</v>
      </c>
      <c r="C6" s="70"/>
      <c r="D6" s="12">
        <v>106.737043436307</v>
      </c>
      <c r="E6" s="12">
        <v>105.40196816377028</v>
      </c>
      <c r="F6" s="12">
        <v>104.09772390415931</v>
      </c>
      <c r="G6" s="12">
        <v>102.8393670510095</v>
      </c>
      <c r="H6" s="12">
        <v>97.59124548650747</v>
      </c>
      <c r="I6" s="12">
        <v>91.17704342310152</v>
      </c>
      <c r="J6" s="12">
        <v>82.2255662459953</v>
      </c>
      <c r="K6" s="12">
        <v>58</v>
      </c>
    </row>
    <row r="7" spans="2:11" ht="12.75">
      <c r="B7" s="11" t="s">
        <v>12</v>
      </c>
      <c r="C7" s="12">
        <v>104.07569518563893</v>
      </c>
      <c r="D7" s="40">
        <v>210.81273862194593</v>
      </c>
      <c r="E7" s="40">
        <v>209.47766334940923</v>
      </c>
      <c r="F7" s="40">
        <v>208.17341908979824</v>
      </c>
      <c r="G7" s="40">
        <v>206.91506223664845</v>
      </c>
      <c r="H7" s="40">
        <v>201.6669406721464</v>
      </c>
      <c r="I7" s="40">
        <v>195.25273860874046</v>
      </c>
      <c r="J7" s="40">
        <v>186.30126143163423</v>
      </c>
      <c r="K7" s="40">
        <v>162.07569518563895</v>
      </c>
    </row>
    <row r="8" spans="2:11" ht="12.75">
      <c r="B8" s="10" t="s">
        <v>13</v>
      </c>
      <c r="C8" s="12">
        <v>102.76061477769414</v>
      </c>
      <c r="D8" s="40">
        <v>209.49765821400115</v>
      </c>
      <c r="E8" s="40">
        <v>208.16258294146442</v>
      </c>
      <c r="F8" s="40">
        <v>206.85833868185347</v>
      </c>
      <c r="G8" s="40">
        <v>205.59998182870365</v>
      </c>
      <c r="H8" s="40">
        <v>200.3518602642016</v>
      </c>
      <c r="I8" s="40">
        <v>193.93765820079568</v>
      </c>
      <c r="J8" s="40">
        <v>184.98618102368943</v>
      </c>
      <c r="K8" s="40">
        <v>160.76061477769414</v>
      </c>
    </row>
    <row r="9" spans="2:11" ht="12.75">
      <c r="B9" s="10" t="s">
        <v>14</v>
      </c>
      <c r="C9" s="12">
        <v>101.49555572036473</v>
      </c>
      <c r="D9" s="40">
        <v>208.23259915667174</v>
      </c>
      <c r="E9" s="40">
        <v>206.897523884135</v>
      </c>
      <c r="F9" s="40">
        <v>205.59327962452403</v>
      </c>
      <c r="G9" s="40">
        <v>204.33492277137424</v>
      </c>
      <c r="H9" s="40">
        <v>199.08680120687222</v>
      </c>
      <c r="I9" s="40">
        <v>192.67259914346624</v>
      </c>
      <c r="J9" s="40">
        <v>183.72112196636004</v>
      </c>
      <c r="K9" s="40">
        <v>159.49555572036473</v>
      </c>
    </row>
    <row r="10" spans="2:11" ht="12.75">
      <c r="B10" s="10" t="s">
        <v>6</v>
      </c>
      <c r="C10" s="12">
        <v>100.2331289455659</v>
      </c>
      <c r="D10" s="40">
        <v>206.97017238187289</v>
      </c>
      <c r="E10" s="40">
        <v>205.6350971093362</v>
      </c>
      <c r="F10" s="40">
        <v>204.3308528497252</v>
      </c>
      <c r="G10" s="40">
        <v>203.0724959965754</v>
      </c>
      <c r="H10" s="40">
        <v>197.82437443207337</v>
      </c>
      <c r="I10" s="40">
        <v>191.41017236866742</v>
      </c>
      <c r="J10" s="40">
        <v>182.4586951915612</v>
      </c>
      <c r="K10" s="40">
        <v>158.2331289455659</v>
      </c>
    </row>
    <row r="11" spans="2:11" ht="12.75">
      <c r="B11" s="10" t="s">
        <v>7</v>
      </c>
      <c r="C11" s="12">
        <v>95.09571599802419</v>
      </c>
      <c r="D11" s="40">
        <v>201.8327594343312</v>
      </c>
      <c r="E11" s="40">
        <v>200.49768416179447</v>
      </c>
      <c r="F11" s="40">
        <v>199.1934399021835</v>
      </c>
      <c r="G11" s="40">
        <v>197.9350830490337</v>
      </c>
      <c r="H11" s="40">
        <v>192.68696148453165</v>
      </c>
      <c r="I11" s="40">
        <v>186.27275942112573</v>
      </c>
      <c r="J11" s="40">
        <v>177.32128224401947</v>
      </c>
      <c r="K11" s="40">
        <v>153.0957159980242</v>
      </c>
    </row>
    <row r="12" spans="2:11" ht="12.75">
      <c r="B12" s="10" t="s">
        <v>15</v>
      </c>
      <c r="C12" s="12">
        <v>88.78785125842342</v>
      </c>
      <c r="D12" s="40">
        <v>195.52489469473042</v>
      </c>
      <c r="E12" s="40">
        <v>194.1898194221937</v>
      </c>
      <c r="F12" s="40">
        <v>192.8855751625827</v>
      </c>
      <c r="G12" s="40">
        <v>191.62721830943292</v>
      </c>
      <c r="H12" s="40">
        <v>186.3790967449309</v>
      </c>
      <c r="I12" s="40">
        <v>179.96489468152492</v>
      </c>
      <c r="J12" s="40">
        <v>171.01341750441873</v>
      </c>
      <c r="K12" s="40">
        <v>146.78785125842342</v>
      </c>
    </row>
    <row r="13" spans="2:11" ht="12.75">
      <c r="B13" s="10" t="s">
        <v>16</v>
      </c>
      <c r="C13" s="12">
        <v>79.97375034252791</v>
      </c>
      <c r="D13" s="40">
        <v>186.7107937788349</v>
      </c>
      <c r="E13" s="40">
        <v>185.3757185062982</v>
      </c>
      <c r="F13" s="40">
        <v>184.07147424668722</v>
      </c>
      <c r="G13" s="40">
        <v>182.81311739353742</v>
      </c>
      <c r="H13" s="40">
        <v>177.56499582903538</v>
      </c>
      <c r="I13" s="40">
        <v>171.15079376562943</v>
      </c>
      <c r="J13" s="40">
        <v>162.1993165885232</v>
      </c>
      <c r="K13" s="40">
        <v>137.97375034252792</v>
      </c>
    </row>
    <row r="14" spans="2:11" ht="12.75">
      <c r="B14" s="10" t="s">
        <v>19</v>
      </c>
      <c r="C14" s="12">
        <v>58</v>
      </c>
      <c r="D14" s="40">
        <v>164.737043436307</v>
      </c>
      <c r="E14" s="40">
        <v>163.40196816377028</v>
      </c>
      <c r="F14" s="40">
        <v>162.0977239041593</v>
      </c>
      <c r="G14" s="40">
        <v>160.8393670510095</v>
      </c>
      <c r="H14" s="40">
        <v>155.5912454865075</v>
      </c>
      <c r="I14" s="40">
        <v>149.1770434231015</v>
      </c>
      <c r="J14" s="40">
        <v>140.2255662459953</v>
      </c>
      <c r="K14" s="40">
        <v>116</v>
      </c>
    </row>
    <row r="17" ht="12.75">
      <c r="B17" s="13" t="s">
        <v>59</v>
      </c>
    </row>
    <row r="18" spans="2:9" ht="12.75">
      <c r="B18" s="42" t="s">
        <v>19</v>
      </c>
      <c r="C18" s="42" t="s">
        <v>16</v>
      </c>
      <c r="D18" s="42" t="s">
        <v>15</v>
      </c>
      <c r="E18" s="42" t="s">
        <v>7</v>
      </c>
      <c r="F18" s="42" t="s">
        <v>6</v>
      </c>
      <c r="G18" s="42" t="s">
        <v>14</v>
      </c>
      <c r="H18" s="42" t="s">
        <v>13</v>
      </c>
      <c r="I18" s="42" t="s">
        <v>12</v>
      </c>
    </row>
    <row r="19" spans="2:9" ht="12.75">
      <c r="B19" s="78" t="s">
        <v>60</v>
      </c>
      <c r="C19" s="79"/>
      <c r="D19" s="79"/>
      <c r="E19" s="79"/>
      <c r="F19" s="79"/>
      <c r="G19" s="79"/>
      <c r="H19" s="79"/>
      <c r="I19" s="80"/>
    </row>
    <row r="20" spans="2:10" ht="12.75">
      <c r="B20" s="12">
        <v>0.18</v>
      </c>
      <c r="C20" s="12">
        <v>0.12</v>
      </c>
      <c r="D20" s="12">
        <v>1.17</v>
      </c>
      <c r="E20" s="12">
        <v>5.3</v>
      </c>
      <c r="F20" s="12">
        <v>86.93</v>
      </c>
      <c r="G20" s="12">
        <v>5.95</v>
      </c>
      <c r="H20" s="12">
        <v>0.33</v>
      </c>
      <c r="I20" s="12">
        <v>0.02</v>
      </c>
      <c r="J20" s="54" t="s">
        <v>61</v>
      </c>
    </row>
    <row r="21" spans="2:10" ht="12.75">
      <c r="B21" s="12">
        <v>0.18</v>
      </c>
      <c r="C21" s="12">
        <f>B21+C20</f>
        <v>0.3</v>
      </c>
      <c r="D21" s="12">
        <f aca="true" t="shared" si="0" ref="D21:I21">C21+D20</f>
        <v>1.47</v>
      </c>
      <c r="E21" s="12">
        <f t="shared" si="0"/>
        <v>6.77</v>
      </c>
      <c r="F21" s="12">
        <f t="shared" si="0"/>
        <v>93.7</v>
      </c>
      <c r="G21" s="12">
        <f t="shared" si="0"/>
        <v>99.65</v>
      </c>
      <c r="H21" s="12">
        <f t="shared" si="0"/>
        <v>99.98</v>
      </c>
      <c r="I21" s="12">
        <f t="shared" si="0"/>
        <v>100</v>
      </c>
      <c r="J21" s="54" t="s">
        <v>62</v>
      </c>
    </row>
    <row r="22" spans="2:10" ht="12.75">
      <c r="B22" s="55">
        <f>NORMSINV(B21/100)</f>
        <v>-2.9112377262430407</v>
      </c>
      <c r="C22" s="55">
        <f aca="true" t="shared" si="1" ref="C22:H22">NORMSINV(C21/100)</f>
        <v>-2.747781385444978</v>
      </c>
      <c r="D22" s="55">
        <f t="shared" si="1"/>
        <v>-2.178081092289336</v>
      </c>
      <c r="E22" s="55">
        <f t="shared" si="1"/>
        <v>-1.493142078325901</v>
      </c>
      <c r="F22" s="55">
        <f t="shared" si="1"/>
        <v>1.5300675881378276</v>
      </c>
      <c r="G22" s="55">
        <f t="shared" si="1"/>
        <v>2.6968442608781222</v>
      </c>
      <c r="H22" s="55">
        <f t="shared" si="1"/>
        <v>3.540083799204865</v>
      </c>
      <c r="I22" s="50"/>
      <c r="J22" s="54" t="s">
        <v>63</v>
      </c>
    </row>
    <row r="23" spans="2:9" ht="12.75">
      <c r="B23" s="78" t="s">
        <v>64</v>
      </c>
      <c r="C23" s="79"/>
      <c r="D23" s="79"/>
      <c r="E23" s="79"/>
      <c r="F23" s="79"/>
      <c r="G23" s="79"/>
      <c r="H23" s="79"/>
      <c r="I23" s="80"/>
    </row>
    <row r="24" spans="2:10" ht="12.75">
      <c r="B24" s="12">
        <v>1.06</v>
      </c>
      <c r="C24" s="12">
        <v>1</v>
      </c>
      <c r="D24" s="12">
        <v>8.84</v>
      </c>
      <c r="E24" s="12">
        <v>80.53</v>
      </c>
      <c r="F24" s="12">
        <v>7.73</v>
      </c>
      <c r="G24" s="12">
        <v>0.67</v>
      </c>
      <c r="H24" s="12">
        <v>0.14</v>
      </c>
      <c r="I24" s="12">
        <v>0.03</v>
      </c>
      <c r="J24" s="54" t="s">
        <v>61</v>
      </c>
    </row>
    <row r="25" spans="2:10" ht="12.75">
      <c r="B25" s="12">
        <v>1.06</v>
      </c>
      <c r="C25" s="12">
        <f aca="true" t="shared" si="2" ref="C25:I25">B25+C24</f>
        <v>2.06</v>
      </c>
      <c r="D25" s="12">
        <f t="shared" si="2"/>
        <v>10.9</v>
      </c>
      <c r="E25" s="12">
        <f t="shared" si="2"/>
        <v>91.43</v>
      </c>
      <c r="F25" s="12">
        <f t="shared" si="2"/>
        <v>99.16000000000001</v>
      </c>
      <c r="G25" s="12">
        <f t="shared" si="2"/>
        <v>99.83000000000001</v>
      </c>
      <c r="H25" s="12">
        <f t="shared" si="2"/>
        <v>99.97000000000001</v>
      </c>
      <c r="I25" s="12">
        <f t="shared" si="2"/>
        <v>100.00000000000001</v>
      </c>
      <c r="J25" s="54" t="s">
        <v>62</v>
      </c>
    </row>
    <row r="26" spans="2:10" ht="12.75">
      <c r="B26" s="55">
        <f>NORMSINV(B25/100)</f>
        <v>-2.304403566359463</v>
      </c>
      <c r="C26" s="55">
        <f aca="true" t="shared" si="3" ref="C26:H26">NORMSINV(C25/100)</f>
        <v>-2.0415116207180057</v>
      </c>
      <c r="D26" s="55">
        <f t="shared" si="3"/>
        <v>-1.2318637087349833</v>
      </c>
      <c r="E26" s="55">
        <f t="shared" si="3"/>
        <v>1.367719160636112</v>
      </c>
      <c r="F26" s="55">
        <f t="shared" si="3"/>
        <v>2.391055785778315</v>
      </c>
      <c r="G26" s="55">
        <f t="shared" si="3"/>
        <v>2.9290497489376675</v>
      </c>
      <c r="H26" s="55">
        <f t="shared" si="3"/>
        <v>3.4316144036239393</v>
      </c>
      <c r="I26" s="50"/>
      <c r="J26" s="54" t="s">
        <v>63</v>
      </c>
    </row>
    <row r="29" ht="12.75">
      <c r="B29" s="8" t="s">
        <v>70</v>
      </c>
    </row>
    <row r="30" spans="2:11" ht="12.75">
      <c r="B30" s="74"/>
      <c r="C30" s="75"/>
      <c r="D30" s="71" t="s">
        <v>46</v>
      </c>
      <c r="E30" s="72"/>
      <c r="F30" s="72"/>
      <c r="G30" s="72"/>
      <c r="H30" s="72"/>
      <c r="I30" s="72"/>
      <c r="J30" s="72"/>
      <c r="K30" s="73"/>
    </row>
    <row r="31" spans="2:11" ht="12.75">
      <c r="B31" s="76" t="s">
        <v>44</v>
      </c>
      <c r="C31" s="77"/>
      <c r="D31" s="7" t="s">
        <v>12</v>
      </c>
      <c r="E31" s="7" t="s">
        <v>13</v>
      </c>
      <c r="F31" s="7" t="s">
        <v>14</v>
      </c>
      <c r="G31" s="7" t="s">
        <v>6</v>
      </c>
      <c r="H31" s="7" t="s">
        <v>7</v>
      </c>
      <c r="I31" s="7" t="s">
        <v>15</v>
      </c>
      <c r="J31" s="7" t="s">
        <v>16</v>
      </c>
      <c r="K31" s="7" t="s">
        <v>19</v>
      </c>
    </row>
    <row r="32" spans="2:11" ht="12.75">
      <c r="B32" s="69" t="s">
        <v>45</v>
      </c>
      <c r="C32" s="70"/>
      <c r="D32" s="53" t="s">
        <v>73</v>
      </c>
      <c r="E32" s="53" t="s">
        <v>72</v>
      </c>
      <c r="F32" s="53" t="s">
        <v>74</v>
      </c>
      <c r="G32" s="53" t="s">
        <v>71</v>
      </c>
      <c r="H32" s="53" t="s">
        <v>75</v>
      </c>
      <c r="I32" s="53" t="s">
        <v>76</v>
      </c>
      <c r="J32" s="53" t="s">
        <v>77</v>
      </c>
      <c r="K32" s="53" t="s">
        <v>78</v>
      </c>
    </row>
    <row r="33" spans="2:11" ht="12.75">
      <c r="B33" s="11" t="s">
        <v>12</v>
      </c>
      <c r="C33" s="12">
        <v>0.02</v>
      </c>
      <c r="D33" s="26"/>
      <c r="E33" s="26"/>
      <c r="F33" s="26"/>
      <c r="G33" s="26"/>
      <c r="H33" s="26"/>
      <c r="I33" s="26"/>
      <c r="J33" s="26"/>
      <c r="K33" s="26"/>
    </row>
    <row r="34" spans="2:11" ht="12.75">
      <c r="B34" s="10" t="s">
        <v>13</v>
      </c>
      <c r="C34" s="12">
        <v>0.33</v>
      </c>
      <c r="D34" s="26"/>
      <c r="E34" s="26"/>
      <c r="F34" s="26"/>
      <c r="G34" s="26"/>
      <c r="H34" s="26"/>
      <c r="I34" s="26"/>
      <c r="J34" s="26"/>
      <c r="K34" s="26"/>
    </row>
    <row r="35" spans="2:11" ht="12.75">
      <c r="B35" s="10" t="s">
        <v>14</v>
      </c>
      <c r="C35" s="12">
        <v>5.95</v>
      </c>
      <c r="D35" s="26"/>
      <c r="E35" s="26"/>
      <c r="F35" s="26"/>
      <c r="G35" s="26"/>
      <c r="H35" s="26"/>
      <c r="I35" s="26"/>
      <c r="J35" s="26"/>
      <c r="K35" s="26"/>
    </row>
    <row r="36" spans="2:11" ht="12.75">
      <c r="B36" s="10" t="s">
        <v>6</v>
      </c>
      <c r="C36" s="12">
        <v>86.93</v>
      </c>
      <c r="D36" s="26"/>
      <c r="E36" s="26"/>
      <c r="F36" s="26"/>
      <c r="G36" s="26"/>
      <c r="H36" s="26"/>
      <c r="I36" s="26"/>
      <c r="J36" s="26"/>
      <c r="K36" s="26"/>
    </row>
    <row r="37" spans="2:11" ht="12.75">
      <c r="B37" s="10" t="s">
        <v>7</v>
      </c>
      <c r="C37" s="12">
        <v>5.3</v>
      </c>
      <c r="D37" s="26"/>
      <c r="E37" s="26"/>
      <c r="F37" s="26"/>
      <c r="G37" s="26"/>
      <c r="H37" s="26"/>
      <c r="I37" s="26"/>
      <c r="J37" s="26"/>
      <c r="K37" s="26"/>
    </row>
    <row r="38" spans="2:11" ht="12.75">
      <c r="B38" s="10" t="s">
        <v>15</v>
      </c>
      <c r="C38" s="12">
        <v>1.17</v>
      </c>
      <c r="D38" s="26"/>
      <c r="E38" s="26"/>
      <c r="F38" s="26"/>
      <c r="G38" s="26"/>
      <c r="H38" s="26"/>
      <c r="I38" s="26"/>
      <c r="J38" s="26"/>
      <c r="K38" s="26"/>
    </row>
    <row r="39" spans="2:11" ht="12.75">
      <c r="B39" s="10" t="s">
        <v>16</v>
      </c>
      <c r="C39" s="12">
        <v>0.12</v>
      </c>
      <c r="D39" s="26"/>
      <c r="E39" s="26"/>
      <c r="F39" s="26"/>
      <c r="G39" s="26"/>
      <c r="H39" s="26"/>
      <c r="I39" s="26"/>
      <c r="J39" s="26"/>
      <c r="K39" s="26"/>
    </row>
    <row r="40" spans="2:11" ht="12.75">
      <c r="B40" s="10" t="s">
        <v>19</v>
      </c>
      <c r="C40" s="12">
        <v>0.18</v>
      </c>
      <c r="D40" s="26"/>
      <c r="E40" s="26"/>
      <c r="F40" s="26"/>
      <c r="G40" s="26"/>
      <c r="H40" s="26"/>
      <c r="I40" s="26"/>
      <c r="J40" s="26"/>
      <c r="K40" s="26"/>
    </row>
  </sheetData>
  <mergeCells count="10">
    <mergeCell ref="B30:C30"/>
    <mergeCell ref="D30:K30"/>
    <mergeCell ref="B31:C31"/>
    <mergeCell ref="B32:C32"/>
    <mergeCell ref="B19:I19"/>
    <mergeCell ref="B23:I23"/>
    <mergeCell ref="D4:K4"/>
    <mergeCell ref="B4:C4"/>
    <mergeCell ref="B6:C6"/>
    <mergeCell ref="B5:C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Bašteckého 2556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Dědek</dc:creator>
  <cp:keywords/>
  <dc:description/>
  <cp:lastModifiedBy>Oldřich Dědek</cp:lastModifiedBy>
  <dcterms:created xsi:type="dcterms:W3CDTF">2005-09-24T07:34:20Z</dcterms:created>
  <dcterms:modified xsi:type="dcterms:W3CDTF">2009-01-27T19:52:26Z</dcterms:modified>
  <cp:category/>
  <cp:version/>
  <cp:contentType/>
  <cp:contentStatus/>
</cp:coreProperties>
</file>